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326" activeTab="0"/>
  </bookViews>
  <sheets>
    <sheet name="WAGES" sheetId="1" r:id="rId1"/>
    <sheet name="WAGES Sep'14" sheetId="2" state="hidden" r:id="rId2"/>
    <sheet name="pay-slip" sheetId="3" state="hidden" r:id="rId3"/>
  </sheets>
  <externalReferences>
    <externalReference r:id="rId6"/>
  </externalReferences>
  <definedNames>
    <definedName name="_xlnm._FilterDatabase" localSheetId="1" hidden="1">'WAGES Sep''14'!$A$14:$AC$83</definedName>
    <definedName name="_xlfn.AGGREGATE" hidden="1">#NAME?</definedName>
    <definedName name="_xlfn.F.DIST" hidden="1">#NAME?</definedName>
    <definedName name="_xlfn.PDURATION" hidden="1">#NAME?</definedName>
    <definedName name="_xlnm.Print_Area" localSheetId="0">'WAGES'!$A$1:$AC$37</definedName>
    <definedName name="_xlnm.Print_Area" localSheetId="1">'WAGES Sep''14'!$A$1:$Y$83</definedName>
    <definedName name="_xlnm.Print_Titles" localSheetId="0">'WAGES'!$1:$16</definedName>
    <definedName name="_xlnm.Print_Titles" localSheetId="1">'WAGES Sep''14'!$1:$14</definedName>
    <definedName name="sep14">'WAGES Sep''14'!$B$15:$AC$82</definedName>
  </definedNames>
  <calcPr fullCalcOnLoad="1"/>
</workbook>
</file>

<file path=xl/comments2.xml><?xml version="1.0" encoding="utf-8"?>
<comments xmlns="http://schemas.openxmlformats.org/spreadsheetml/2006/main">
  <authors>
    <author>Siddhant Tyagi</author>
  </authors>
  <commentList>
    <comment ref="D13" authorId="0">
      <text>
        <r>
          <rPr>
            <b/>
            <sz val="9"/>
            <rFont val="Tahoma"/>
            <family val="2"/>
          </rPr>
          <t>Siddhant Tyagi:</t>
        </r>
        <r>
          <rPr>
            <sz val="9"/>
            <rFont val="Tahoma"/>
            <family val="2"/>
          </rPr>
          <t xml:space="preserve">
As per Bank Records</t>
        </r>
      </text>
    </comment>
  </commentList>
</comments>
</file>

<file path=xl/sharedStrings.xml><?xml version="1.0" encoding="utf-8"?>
<sst xmlns="http://schemas.openxmlformats.org/spreadsheetml/2006/main" count="905" uniqueCount="539">
  <si>
    <t>Form XVII</t>
  </si>
  <si>
    <t>[See Rule 78(1) (a) (i)]</t>
  </si>
  <si>
    <t>Register of wages</t>
  </si>
  <si>
    <t>Wage Period: Monthly</t>
  </si>
  <si>
    <t>Designation/nature of work done</t>
  </si>
  <si>
    <t>Name of  Workman</t>
  </si>
  <si>
    <t xml:space="preserve">Name and address of contractor……    </t>
  </si>
  <si>
    <t>Name and address of principal   employer……………</t>
  </si>
  <si>
    <t>Workman E-code</t>
  </si>
  <si>
    <t xml:space="preserve">Nature of work and location…………. </t>
  </si>
  <si>
    <t>Name and address of Establishment</t>
  </si>
  <si>
    <t>in/under which contract is carried on……….</t>
  </si>
  <si>
    <t>SACHIN SHARMA</t>
  </si>
  <si>
    <t>BASIC</t>
  </si>
  <si>
    <t>HRA</t>
  </si>
  <si>
    <t>GROSS</t>
  </si>
  <si>
    <t>WORKING DAYS</t>
  </si>
  <si>
    <t>DEDUCTION
Employee
Share)</t>
  </si>
  <si>
    <t>Bank A/c</t>
  </si>
  <si>
    <t>Ajay Kumar</t>
  </si>
  <si>
    <t>Vinod Kumar</t>
  </si>
  <si>
    <t>Rakesh Kumar</t>
  </si>
  <si>
    <t>Bluechip Hospitality Pvt. Ltd.</t>
  </si>
  <si>
    <t>A-4, Sarvodya Enclave, Aurobindo Marg</t>
  </si>
  <si>
    <t xml:space="preserve"> New Delhi-110017</t>
  </si>
  <si>
    <t>Catering Services</t>
  </si>
  <si>
    <t>Civil Services Officers' Institute</t>
  </si>
  <si>
    <t>Vinay Marg, Chanakyapuri, New Delhi</t>
  </si>
  <si>
    <t>Serial No.</t>
  </si>
  <si>
    <t>BCH-CS-003</t>
  </si>
  <si>
    <t>BCH-CS-004</t>
  </si>
  <si>
    <t>BCH-CS-006</t>
  </si>
  <si>
    <t>BCH-CS-008</t>
  </si>
  <si>
    <t>BCH-CS-009</t>
  </si>
  <si>
    <t>BCH-CS-011</t>
  </si>
  <si>
    <t>BCH-CS-013</t>
  </si>
  <si>
    <t>BCH-CS-014</t>
  </si>
  <si>
    <t>BCH-CS-015</t>
  </si>
  <si>
    <t>BCH-CS-017</t>
  </si>
  <si>
    <t>BCH-CS-019</t>
  </si>
  <si>
    <t>BCH-CS-020</t>
  </si>
  <si>
    <t>BCH-CS-021</t>
  </si>
  <si>
    <t>BCH-CS-023</t>
  </si>
  <si>
    <t>BCH-CS-025</t>
  </si>
  <si>
    <t>BCH-CS-027</t>
  </si>
  <si>
    <t>BCH-CS-028</t>
  </si>
  <si>
    <t>BCH-CS-030</t>
  </si>
  <si>
    <t>BCH-CS-032</t>
  </si>
  <si>
    <t>BCH-CS-033</t>
  </si>
  <si>
    <t>BCH-CS-034</t>
  </si>
  <si>
    <t>BCH-CS-035</t>
  </si>
  <si>
    <t>BCH-CS-044</t>
  </si>
  <si>
    <t>BCH-CS-047</t>
  </si>
  <si>
    <t>BCH-CS-048</t>
  </si>
  <si>
    <t>BCH-CS-050</t>
  </si>
  <si>
    <t>BCH-CS-052</t>
  </si>
  <si>
    <t>BCH-CS-054</t>
  </si>
  <si>
    <t>BCH-CS-057</t>
  </si>
  <si>
    <t>BCH-CS-062</t>
  </si>
  <si>
    <t>BCH-CS-064</t>
  </si>
  <si>
    <t>BCH-CS-065</t>
  </si>
  <si>
    <t>BCH-CS-069</t>
  </si>
  <si>
    <t>BCH-CS-071</t>
  </si>
  <si>
    <t>BCH-CS-072</t>
  </si>
  <si>
    <t>BCH-CS-074</t>
  </si>
  <si>
    <t>BCH-CS-076</t>
  </si>
  <si>
    <t>BCH-CS-079</t>
  </si>
  <si>
    <t>BCH-CS-081</t>
  </si>
  <si>
    <t>BCH-CS-082</t>
  </si>
  <si>
    <t>BCH-CS-085</t>
  </si>
  <si>
    <t>BCH-CS-086</t>
  </si>
  <si>
    <t>BCH-CS-091</t>
  </si>
  <si>
    <t>BCH-CS-092</t>
  </si>
  <si>
    <t>BCH-CS-093</t>
  </si>
  <si>
    <t>BCH-CS-096</t>
  </si>
  <si>
    <t>BCH-CS-107</t>
  </si>
  <si>
    <t>BCH-CS-109</t>
  </si>
  <si>
    <t>BCH-CS-111</t>
  </si>
  <si>
    <t>BCH-CS-112</t>
  </si>
  <si>
    <t>BCH-CS-116</t>
  </si>
  <si>
    <t>BCH-CS-119</t>
  </si>
  <si>
    <t>BCH-CS-121</t>
  </si>
  <si>
    <t>BCH-CS-098</t>
  </si>
  <si>
    <t>BCH-CS-099</t>
  </si>
  <si>
    <t>BCH-CS-100</t>
  </si>
  <si>
    <t>BCH-CS-102</t>
  </si>
  <si>
    <t>BCH-CS-105</t>
  </si>
  <si>
    <t>BCH-CS-110</t>
  </si>
  <si>
    <t>BCH-CS-117</t>
  </si>
  <si>
    <t>BCH-CS-001</t>
  </si>
  <si>
    <t>BCH-CS-056</t>
  </si>
  <si>
    <t>BCH-CS-059</t>
  </si>
  <si>
    <t xml:space="preserve">Parmod Singh </t>
  </si>
  <si>
    <t>Man Singh</t>
  </si>
  <si>
    <t>Sanjay Pal</t>
  </si>
  <si>
    <t>Kulwant Singh Negi</t>
  </si>
  <si>
    <t>Surveer</t>
  </si>
  <si>
    <t>Bhushan</t>
  </si>
  <si>
    <t>Mukesh Rawat</t>
  </si>
  <si>
    <t>Chander Singh Bisht</t>
  </si>
  <si>
    <t xml:space="preserve">Babu lal </t>
  </si>
  <si>
    <t>Ashwini Rana</t>
  </si>
  <si>
    <t>Manoj Negi</t>
  </si>
  <si>
    <t>Saddam Ansari</t>
  </si>
  <si>
    <t>Sandeep Rajput</t>
  </si>
  <si>
    <t>Mukesh Verma</t>
  </si>
  <si>
    <t>Rajesh Singh</t>
  </si>
  <si>
    <t>Shyam Singh</t>
  </si>
  <si>
    <t>Nitesh Sharma</t>
  </si>
  <si>
    <t>Sudhir Attri</t>
  </si>
  <si>
    <t>Bharat Sharma</t>
  </si>
  <si>
    <t>Ajay Kr. Maurya</t>
  </si>
  <si>
    <t>Hansa Bhatt</t>
  </si>
  <si>
    <t>Biplab Mandal</t>
  </si>
  <si>
    <t>Puran Singh</t>
  </si>
  <si>
    <t>Saroj Alam</t>
  </si>
  <si>
    <t>Brijesh</t>
  </si>
  <si>
    <t>Jaipal Singh</t>
  </si>
  <si>
    <t>Anwar Ali</t>
  </si>
  <si>
    <t>Sanjay Rawat</t>
  </si>
  <si>
    <t>Durgesh kumar</t>
  </si>
  <si>
    <t xml:space="preserve">Vikram Singh </t>
  </si>
  <si>
    <t xml:space="preserve">Bhupender Rautela </t>
  </si>
  <si>
    <t>Pradeep</t>
  </si>
  <si>
    <t>Deepak kumar</t>
  </si>
  <si>
    <t>Harish Singh</t>
  </si>
  <si>
    <t xml:space="preserve">John </t>
  </si>
  <si>
    <t>Manish Sh.</t>
  </si>
  <si>
    <t xml:space="preserve">Mahender Bist </t>
  </si>
  <si>
    <t>Sanjay Rana</t>
  </si>
  <si>
    <t>Ranjeet Kandhari</t>
  </si>
  <si>
    <t>Devender</t>
  </si>
  <si>
    <t>Ajay Kumar Singh</t>
  </si>
  <si>
    <t xml:space="preserve"> Anand Mohan</t>
  </si>
  <si>
    <t>Satender singh</t>
  </si>
  <si>
    <t>Preeti Kohli</t>
  </si>
  <si>
    <t xml:space="preserve">Poonam Sharma </t>
  </si>
  <si>
    <t>Vikram Kumar</t>
  </si>
  <si>
    <t>PRADEEP</t>
  </si>
  <si>
    <t>PREM SINGH BISHT</t>
  </si>
  <si>
    <t>Arvind Singh</t>
  </si>
  <si>
    <t>Bhoopendra Singh Kumain</t>
  </si>
  <si>
    <t>SUNIL SINGH</t>
  </si>
  <si>
    <t>laxman singh</t>
  </si>
  <si>
    <t>Sandeep Rawat</t>
  </si>
  <si>
    <t>Rakesh Kapoor</t>
  </si>
  <si>
    <t>Anand Kumar Goyal</t>
  </si>
  <si>
    <t>Tripti Jain</t>
  </si>
  <si>
    <t>KITCHEN - Tandoor(CDP)</t>
  </si>
  <si>
    <t>KITCHEN - Indian</t>
  </si>
  <si>
    <t>KITCHEN - Tandoor</t>
  </si>
  <si>
    <t>KITCHEN - Conti.</t>
  </si>
  <si>
    <t>KITCHEN - Halwai</t>
  </si>
  <si>
    <t>CAFÉ LOUNGE</t>
  </si>
  <si>
    <t>PAVILLION - cpt.</t>
  </si>
  <si>
    <t>CONCLAVE - M</t>
  </si>
  <si>
    <t xml:space="preserve">CONCLAVE </t>
  </si>
  <si>
    <t>CONCLAVE</t>
  </si>
  <si>
    <t>BAR  ( LUTYENS)</t>
  </si>
  <si>
    <t>BANQUETS</t>
  </si>
  <si>
    <t>STORE</t>
  </si>
  <si>
    <t>STORE - Driver</t>
  </si>
  <si>
    <t>MAINTAINCE</t>
  </si>
  <si>
    <t>PAVILLION</t>
  </si>
  <si>
    <t>KITCHEN - Commi l</t>
  </si>
  <si>
    <t xml:space="preserve">PAVILION </t>
  </si>
  <si>
    <t>COMMIS 2 HALWAI</t>
  </si>
  <si>
    <t>COMMIS 1 TANDOOR</t>
  </si>
  <si>
    <t xml:space="preserve">BQTS </t>
  </si>
  <si>
    <t>CASHIER</t>
  </si>
  <si>
    <t>Kitchen</t>
  </si>
  <si>
    <t>Pavallion</t>
  </si>
  <si>
    <t>café Lounge</t>
  </si>
  <si>
    <t xml:space="preserve">conclave </t>
  </si>
  <si>
    <t xml:space="preserve">Bar </t>
  </si>
  <si>
    <t>VP</t>
  </si>
  <si>
    <t>ACCOUNTS</t>
  </si>
  <si>
    <t>SALES</t>
  </si>
  <si>
    <t>Sous Chef</t>
  </si>
  <si>
    <t>-</t>
  </si>
  <si>
    <t>Date of Payment (ECS)</t>
  </si>
  <si>
    <t>Other</t>
  </si>
  <si>
    <t>It is certify that the wages paid to all above categories of workers is not less than Minimum Wages notified by Government of NCT of Delhi</t>
  </si>
  <si>
    <t>Rate of Wages</t>
  </si>
  <si>
    <t>Deductions</t>
  </si>
  <si>
    <t>Net Paid</t>
  </si>
  <si>
    <t>Amount of Wages Earned</t>
  </si>
  <si>
    <t>Asst. Manager</t>
  </si>
  <si>
    <t xml:space="preserve">Kitchen </t>
  </si>
  <si>
    <t>No. of Days:</t>
  </si>
  <si>
    <t>PF Status</t>
  </si>
  <si>
    <t>PF A/c No.</t>
  </si>
  <si>
    <t>ESI No.</t>
  </si>
  <si>
    <t>Grand Total</t>
  </si>
  <si>
    <t>Emp.
PF
@12%</t>
  </si>
  <si>
    <t>Emp.
ESI
@1.75%</t>
  </si>
  <si>
    <t>Advance</t>
  </si>
  <si>
    <t>TDS</t>
  </si>
  <si>
    <t>N/A</t>
  </si>
  <si>
    <t>2011682357</t>
  </si>
  <si>
    <t>BCH-CS-126</t>
  </si>
  <si>
    <t>BCH-CS-127</t>
  </si>
  <si>
    <t>Banquats Trainee</t>
  </si>
  <si>
    <t>Kitchen Trainee</t>
  </si>
  <si>
    <t>Bar Trainee</t>
  </si>
  <si>
    <t>RAJ KUMAR MAURYA</t>
  </si>
  <si>
    <t>Conv/Othr</t>
  </si>
  <si>
    <t>Mohindra Gena</t>
  </si>
  <si>
    <t>CONCLAVE REST. Capt.</t>
  </si>
  <si>
    <t>BAR  ( LUTYENS) Capt.</t>
  </si>
  <si>
    <t>Anoopam Das</t>
  </si>
  <si>
    <t>Father Name</t>
  </si>
  <si>
    <t>Mr I.L.Kapoor</t>
  </si>
  <si>
    <t>Late Johari Lal</t>
  </si>
  <si>
    <t>Rakesh Jain</t>
  </si>
  <si>
    <t>SH. V.P. RANA</t>
  </si>
  <si>
    <t>Gajpal Singh</t>
  </si>
  <si>
    <t>Sumer Singh Pundir</t>
  </si>
  <si>
    <t>Satya Singh Negi</t>
  </si>
  <si>
    <t>Pratap Singh Rawat</t>
  </si>
  <si>
    <t>Kehar Chand</t>
  </si>
  <si>
    <t>Bhopal Singh</t>
  </si>
  <si>
    <t>Dev Singh Rawat</t>
  </si>
  <si>
    <t>M S Bisht</t>
  </si>
  <si>
    <t>LATE SHRI GURDAYAL</t>
  </si>
  <si>
    <t>shri Jaswant singh rana</t>
  </si>
  <si>
    <t>Suryakant Singh</t>
  </si>
  <si>
    <t>Samsuddin Ansari</t>
  </si>
  <si>
    <t>Late Rajendra Singh</t>
  </si>
  <si>
    <t>Naresh Verma</t>
  </si>
  <si>
    <t>Late Sunder Singh</t>
  </si>
  <si>
    <t>Trilok Singh Rawat</t>
  </si>
  <si>
    <t>Subhash Sharma</t>
  </si>
  <si>
    <t xml:space="preserve">LATE SHRI AMICHAND </t>
  </si>
  <si>
    <t>Doodnath sharma</t>
  </si>
  <si>
    <t>Kaleshwar Prasad Maurya</t>
  </si>
  <si>
    <t>Late Khima Nand Bhatt</t>
  </si>
  <si>
    <t>Maminendra Mandal</t>
  </si>
  <si>
    <t>Omprakash</t>
  </si>
  <si>
    <t>Kailash Chaudhary</t>
  </si>
  <si>
    <t>Late Sadik Alam</t>
  </si>
  <si>
    <t>Kishan Singh</t>
  </si>
  <si>
    <t>Ram Bharose</t>
  </si>
  <si>
    <t>Vir Singh</t>
  </si>
  <si>
    <t>Tasaur Ali</t>
  </si>
  <si>
    <t>Shri Anand Singh Rawat</t>
  </si>
  <si>
    <t>SHRI RADHEY LAL</t>
  </si>
  <si>
    <t>MR. BACHAN SINGH</t>
  </si>
  <si>
    <t xml:space="preserve">sh. Harish Jana </t>
  </si>
  <si>
    <t>Nalini Kanth Dash</t>
  </si>
  <si>
    <t>Mr NANDAN SINGH RAUTELA</t>
  </si>
  <si>
    <t xml:space="preserve">Mr. Vijay pal </t>
  </si>
  <si>
    <t xml:space="preserve">Shri Shyam Lal </t>
  </si>
  <si>
    <t xml:space="preserve">SHRI Hukam singh Rauhat </t>
  </si>
  <si>
    <t>MR. BALESHWAR SHARMA</t>
  </si>
  <si>
    <t>SHRI MOHAN SINGH</t>
  </si>
  <si>
    <t>Mr. BuddhPrakash singh</t>
  </si>
  <si>
    <t xml:space="preserve">Late shri Nandan Singh </t>
  </si>
  <si>
    <t xml:space="preserve">Shri Heera Singh </t>
  </si>
  <si>
    <t>Shri Jogeshwar Prasad Singh</t>
  </si>
  <si>
    <t>CHANDRA KANT</t>
  </si>
  <si>
    <t>Mr. Jai Singh</t>
  </si>
  <si>
    <t>Mr. Dilip Kumar Kohli</t>
  </si>
  <si>
    <t>Mr. Kushal singh</t>
  </si>
  <si>
    <t>Shri Ram Sawarop</t>
  </si>
  <si>
    <t>sh vijay poddar</t>
  </si>
  <si>
    <t>MR. RANBIR SINGH</t>
  </si>
  <si>
    <t>MR. BADO BISHT</t>
  </si>
  <si>
    <t>MR. NAWAB ALI</t>
  </si>
  <si>
    <t>MR. MEWA LAL MAURYA</t>
  </si>
  <si>
    <t>SH. KUNWAR SINGH</t>
  </si>
  <si>
    <t>sh. Khem singh kumain</t>
  </si>
  <si>
    <t>MR. MATBAR SINGH</t>
  </si>
  <si>
    <t xml:space="preserve">shri Raj kumar sharma </t>
  </si>
  <si>
    <t>sri kehsar singh shah</t>
  </si>
  <si>
    <t>Mr. Kushal Singh Rawat</t>
  </si>
  <si>
    <t>sh. Prem dutt</t>
  </si>
  <si>
    <t>E NAME :</t>
  </si>
  <si>
    <t>DESIGNATION :</t>
  </si>
  <si>
    <t>RUNDATE :</t>
  </si>
  <si>
    <t>E.CODE :</t>
  </si>
  <si>
    <t>P.F.NO. :</t>
  </si>
  <si>
    <t xml:space="preserve">ESI.NO. : </t>
  </si>
  <si>
    <t>RATE</t>
  </si>
  <si>
    <t>EARNING</t>
  </si>
  <si>
    <t>DEDUCTION</t>
  </si>
  <si>
    <t>Total</t>
  </si>
  <si>
    <t>Basic</t>
  </si>
  <si>
    <t>ESI.</t>
  </si>
  <si>
    <t>Gross Pay</t>
  </si>
  <si>
    <t>PF</t>
  </si>
  <si>
    <t>Coveyance Allowance.</t>
  </si>
  <si>
    <t>Deduction</t>
  </si>
  <si>
    <t>Sp. Allowance</t>
  </si>
  <si>
    <t>P.Tax</t>
  </si>
  <si>
    <t>Leave Salary</t>
  </si>
  <si>
    <t>VPF</t>
  </si>
  <si>
    <t>Net Pay :</t>
  </si>
  <si>
    <t>Days</t>
  </si>
  <si>
    <t>RECOVERY</t>
  </si>
  <si>
    <t>Day Worked</t>
  </si>
  <si>
    <t>Loan</t>
  </si>
  <si>
    <t>HLD/WO</t>
  </si>
  <si>
    <t>CL</t>
  </si>
  <si>
    <t>Othr. Lvs</t>
  </si>
  <si>
    <t>Dys. Payble</t>
  </si>
  <si>
    <t>Blue Chip Hospitality Private Limited</t>
  </si>
  <si>
    <t>Unit</t>
  </si>
  <si>
    <t>Form XIX Rule 78(1)(b)</t>
  </si>
  <si>
    <t>Bank A/c No.</t>
  </si>
  <si>
    <t>Date of Appointment</t>
  </si>
  <si>
    <t>24.10.2013</t>
  </si>
  <si>
    <t>01.12.2013</t>
  </si>
  <si>
    <t>12.12.2013</t>
  </si>
  <si>
    <t>02.05.2014</t>
  </si>
  <si>
    <t>14.05.2014</t>
  </si>
  <si>
    <t>21.05.2014</t>
  </si>
  <si>
    <t>11.07.2014</t>
  </si>
  <si>
    <t>17.07.2014</t>
  </si>
  <si>
    <t>8.05.2014</t>
  </si>
  <si>
    <t>BCH-CS-129</t>
  </si>
  <si>
    <t>Draweshwar raturi</t>
  </si>
  <si>
    <t>Rakesh Pal</t>
  </si>
  <si>
    <t>Lt. Shr Jas Ram</t>
  </si>
  <si>
    <t>Kitchen Halwai</t>
  </si>
  <si>
    <t>1008104000053792</t>
  </si>
  <si>
    <t>1008104000053330</t>
  </si>
  <si>
    <t>1008104000053349</t>
  </si>
  <si>
    <t>1008104000054056</t>
  </si>
  <si>
    <t>1008104000053206</t>
  </si>
  <si>
    <t>1008104000053774</t>
  </si>
  <si>
    <t>1008104000046394</t>
  </si>
  <si>
    <t>1008104000053163</t>
  </si>
  <si>
    <t>1008104000053181</t>
  </si>
  <si>
    <t>1008104000053118</t>
  </si>
  <si>
    <t>1008104000046400</t>
  </si>
  <si>
    <t>1008104000053552</t>
  </si>
  <si>
    <t>1008104000053154</t>
  </si>
  <si>
    <t>1008104000046260</t>
  </si>
  <si>
    <t>1008104000053437</t>
  </si>
  <si>
    <t>1008104000053358</t>
  </si>
  <si>
    <t>169104000079000</t>
  </si>
  <si>
    <t>1008104000053233</t>
  </si>
  <si>
    <t>1008104000053491</t>
  </si>
  <si>
    <t>1008104000053136</t>
  </si>
  <si>
    <t>1008104000046297</t>
  </si>
  <si>
    <t>1008104000053446</t>
  </si>
  <si>
    <t>1008104000053145</t>
  </si>
  <si>
    <t>1008104000053172</t>
  </si>
  <si>
    <t>1008104000053543</t>
  </si>
  <si>
    <t>1008104000053525</t>
  </si>
  <si>
    <t>1008104000053428</t>
  </si>
  <si>
    <t>1008104000053127</t>
  </si>
  <si>
    <t>1008104000053464</t>
  </si>
  <si>
    <t>1008104000046358</t>
  </si>
  <si>
    <t>1008104000046349</t>
  </si>
  <si>
    <t>1008104000053880</t>
  </si>
  <si>
    <t>1008104000053507</t>
  </si>
  <si>
    <t>1008104000046233</t>
  </si>
  <si>
    <t>1008104000046303</t>
  </si>
  <si>
    <t>1008104000046330</t>
  </si>
  <si>
    <t>1008104000053419</t>
  </si>
  <si>
    <t>1008104000053765</t>
  </si>
  <si>
    <t>1008104000053871</t>
  </si>
  <si>
    <t>1008104000053190</t>
  </si>
  <si>
    <t>1008104000053376</t>
  </si>
  <si>
    <t>1008104000053400</t>
  </si>
  <si>
    <t>1008104000053598</t>
  </si>
  <si>
    <t>1008104000053561</t>
  </si>
  <si>
    <t>1008104000021049</t>
  </si>
  <si>
    <t>1008104000021067</t>
  </si>
  <si>
    <t>1008104000053941</t>
  </si>
  <si>
    <t>1008104000053631</t>
  </si>
  <si>
    <t>1008104000053923</t>
  </si>
  <si>
    <t>1008104000053659</t>
  </si>
  <si>
    <t>1008104000021058</t>
  </si>
  <si>
    <t>1008104000053695</t>
  </si>
  <si>
    <t>1008104000053914</t>
  </si>
  <si>
    <t>1008104000053622</t>
  </si>
  <si>
    <t>1008104000053668</t>
  </si>
  <si>
    <t>1008104000053303</t>
  </si>
  <si>
    <t>1008104000053701</t>
  </si>
  <si>
    <t>1008104000053932</t>
  </si>
  <si>
    <t>1008104000053686</t>
  </si>
  <si>
    <t>BCH-CS-063</t>
  </si>
  <si>
    <t>Sanjay Kumar</t>
  </si>
  <si>
    <t>Lt. Sh Shani Lal</t>
  </si>
  <si>
    <t>11.11.2013</t>
  </si>
  <si>
    <t>REMARK</t>
  </si>
  <si>
    <t>1008104000007320</t>
  </si>
  <si>
    <t>Imran Khan</t>
  </si>
  <si>
    <t>1008104000062514</t>
  </si>
  <si>
    <t>1008104000063009</t>
  </si>
  <si>
    <t>1008104000062994</t>
  </si>
  <si>
    <t>Rs.768 deducted against bill #3789 &amp; 3790</t>
  </si>
  <si>
    <t>NO</t>
  </si>
  <si>
    <t>No</t>
  </si>
  <si>
    <t>Yes</t>
  </si>
  <si>
    <t>1008104000046288</t>
  </si>
  <si>
    <t>Pramod Rana</t>
  </si>
  <si>
    <t>Surveer Singh</t>
  </si>
  <si>
    <t>Babulal</t>
  </si>
  <si>
    <t>Sandeep Singh</t>
  </si>
  <si>
    <t>Mukesh Kumar Verma</t>
  </si>
  <si>
    <t>Sudhir Kr Attri</t>
  </si>
  <si>
    <t>Hansa Dutt Bhat</t>
  </si>
  <si>
    <t>Biplab Mondal</t>
  </si>
  <si>
    <t>Brijesh Singh</t>
  </si>
  <si>
    <t>Jay Pal Singh</t>
  </si>
  <si>
    <t>Mohd Anwar Ali</t>
  </si>
  <si>
    <t>Mahendra Nath Jana</t>
  </si>
  <si>
    <t>Anupam Dash</t>
  </si>
  <si>
    <t>Bhupinder Singh</t>
  </si>
  <si>
    <t>Pradeep Kumar</t>
  </si>
  <si>
    <t>Jaun Singh</t>
  </si>
  <si>
    <t>Manish Sharma</t>
  </si>
  <si>
    <t>Mahender Singh</t>
  </si>
  <si>
    <t>Ranjeet Singh K</t>
  </si>
  <si>
    <t>Devendra Singh</t>
  </si>
  <si>
    <t>Pradeep Singh</t>
  </si>
  <si>
    <t>Prem Bisht</t>
  </si>
  <si>
    <t>Draweshwar</t>
  </si>
  <si>
    <t>1008104000046367</t>
  </si>
  <si>
    <t>1008104000053570</t>
  </si>
  <si>
    <t>BCH-CS-104</t>
  </si>
  <si>
    <t>Manoj Kumar</t>
  </si>
  <si>
    <t>Shri Pratap Ram</t>
  </si>
  <si>
    <t>Conclave Trainee</t>
  </si>
  <si>
    <t>Name</t>
  </si>
  <si>
    <t xml:space="preserve">Mohd. Imran </t>
  </si>
  <si>
    <t>1008104000053729</t>
  </si>
  <si>
    <t>Gross</t>
  </si>
  <si>
    <t>Attendance Remarks</t>
  </si>
  <si>
    <t>Bank Account Numbers/Signature of Employee</t>
  </si>
  <si>
    <t xml:space="preserve">Name and Address of Principal Employer……    </t>
  </si>
  <si>
    <t xml:space="preserve">Name and Address of contractor……    </t>
  </si>
  <si>
    <t xml:space="preserve">Name and Address of Establishment in/Under which contract is carried ……    </t>
  </si>
  <si>
    <t>Nature &amp; Location of Work  …….</t>
  </si>
  <si>
    <t>Designation</t>
  </si>
  <si>
    <t>Employee's Details</t>
  </si>
  <si>
    <t>Bonus</t>
  </si>
  <si>
    <t>UAN No.</t>
  </si>
  <si>
    <t>Absent</t>
  </si>
  <si>
    <t>[See Rule 77(2) (a)]</t>
  </si>
  <si>
    <t>M/s WALSONS SERVICES PVT LTD</t>
  </si>
  <si>
    <t xml:space="preserve">Security Services </t>
  </si>
  <si>
    <t>LWF</t>
  </si>
  <si>
    <t>NFH</t>
  </si>
  <si>
    <t>Leave
(PL)</t>
  </si>
  <si>
    <t>Leave
(CL)</t>
  </si>
  <si>
    <t>Father's Name</t>
  </si>
  <si>
    <t>BASIC+DA</t>
  </si>
  <si>
    <t>Conv</t>
  </si>
  <si>
    <t>Advance/ Other Ded./UD</t>
  </si>
  <si>
    <t>Wash. All./ Conv</t>
  </si>
  <si>
    <t>Emp.
ESI
@0.75%</t>
  </si>
  <si>
    <t>M/s TajMahal Hotel Maan Singh Road, New Delhi</t>
  </si>
  <si>
    <t>G008803</t>
  </si>
  <si>
    <t>G052064</t>
  </si>
  <si>
    <t>G058310</t>
  </si>
  <si>
    <t>G060248</t>
  </si>
  <si>
    <t>G188339</t>
  </si>
  <si>
    <t>G006431</t>
  </si>
  <si>
    <t>G075979</t>
  </si>
  <si>
    <t>G105283</t>
  </si>
  <si>
    <t>G207120</t>
  </si>
  <si>
    <t>G213455</t>
  </si>
  <si>
    <t>G217582</t>
  </si>
  <si>
    <t>G219257</t>
  </si>
  <si>
    <t>SANTOSH KUMAR SING</t>
  </si>
  <si>
    <t>RUPESH  RANJAN</t>
  </si>
  <si>
    <t>MUKESH  KUMAR</t>
  </si>
  <si>
    <t>SARVJEET MANI TRIPATHI</t>
  </si>
  <si>
    <t>RAJ  GANESH</t>
  </si>
  <si>
    <t>SUNIL  KUMAR</t>
  </si>
  <si>
    <t>MANOJ  KUMAR</t>
  </si>
  <si>
    <t>DHIRAJ  KUMAR</t>
  </si>
  <si>
    <t>KRISHNA KANT PANDEY</t>
  </si>
  <si>
    <t>SANTOSH  KUMAR</t>
  </si>
  <si>
    <t>AJEET  TIWARI</t>
  </si>
  <si>
    <t>AKHAND PRATAP SINGH</t>
  </si>
  <si>
    <t>SECURITY GUARD</t>
  </si>
  <si>
    <t>054201510446</t>
  </si>
  <si>
    <t>072201507122</t>
  </si>
  <si>
    <t>343902010013257</t>
  </si>
  <si>
    <t>032201514168</t>
  </si>
  <si>
    <t>8712518639</t>
  </si>
  <si>
    <t>000701554904</t>
  </si>
  <si>
    <t>629501513356</t>
  </si>
  <si>
    <t>629101517105</t>
  </si>
  <si>
    <t>2370000100064168</t>
  </si>
  <si>
    <t>168800101123394</t>
  </si>
  <si>
    <t>6742261115</t>
  </si>
  <si>
    <t>91722250001766</t>
  </si>
  <si>
    <t>PRITHVI PAL  SINGH</t>
  </si>
  <si>
    <t>RAMSAGAR   PANDEY</t>
  </si>
  <si>
    <t>MAHAVEER   SINGH</t>
  </si>
  <si>
    <t>SURENDRA  MANI  TRIPATHI</t>
  </si>
  <si>
    <t>DEVENDRA   SHARMA</t>
  </si>
  <si>
    <t xml:space="preserve">MAHBIR SINGH  </t>
  </si>
  <si>
    <t>HARIDWAR    SHARMA</t>
  </si>
  <si>
    <t xml:space="preserve">SHRI AMBIKA JHA    </t>
  </si>
  <si>
    <t>SHASHIKANT   PANDEY</t>
  </si>
  <si>
    <t>BRIJMOHAN   THAKUR</t>
  </si>
  <si>
    <t>JAGRNATH   TIWARI</t>
  </si>
  <si>
    <t>PRATAP   SINGH</t>
  </si>
  <si>
    <t>G241489</t>
  </si>
  <si>
    <t>G224807</t>
  </si>
  <si>
    <t>UDAI SINGH NARUKA</t>
  </si>
  <si>
    <t>RANVIJAY  SINGH</t>
  </si>
  <si>
    <t>164001502774</t>
  </si>
  <si>
    <t>3354837115</t>
  </si>
  <si>
    <t>BHAGWAN   SINGH</t>
  </si>
  <si>
    <t>JAI KARAN SINGH</t>
  </si>
  <si>
    <t>Building No.1, Malhan One, Sunlight Colony, Ashram, Near Jeevan Hospital,</t>
  </si>
  <si>
    <t xml:space="preserve"> New Delhi-110014</t>
  </si>
  <si>
    <t>G243232</t>
  </si>
  <si>
    <t>G244018</t>
  </si>
  <si>
    <t>RAKESH  KUMAR</t>
  </si>
  <si>
    <t>BADRI   PRASAD</t>
  </si>
  <si>
    <t>BACHU   SINGH</t>
  </si>
  <si>
    <t>G211120</t>
  </si>
  <si>
    <t>G246969</t>
  </si>
  <si>
    <t>G246972</t>
  </si>
  <si>
    <t>G246975</t>
  </si>
  <si>
    <t>MANJEET  SINGH</t>
  </si>
  <si>
    <t>RAJESH  KUMAR</t>
  </si>
  <si>
    <t>BABLU  SINGH</t>
  </si>
  <si>
    <t>AMRESH KUMAR GAUTAM</t>
  </si>
  <si>
    <t>135901502536</t>
  </si>
  <si>
    <t>072201506912</t>
  </si>
  <si>
    <t>764802010004177</t>
  </si>
  <si>
    <t>072201507071</t>
  </si>
  <si>
    <t>000701647713</t>
  </si>
  <si>
    <t>35584555389</t>
  </si>
  <si>
    <t>SURYABHAN   SINGH</t>
  </si>
  <si>
    <t>BAIJNATH   SINGH</t>
  </si>
  <si>
    <t>BHOLA   SINGH</t>
  </si>
  <si>
    <t>NAGENDER   SHARMA</t>
  </si>
</sst>
</file>

<file path=xl/styles.xml><?xml version="1.0" encoding="utf-8"?>
<styleSheet xmlns="http://schemas.openxmlformats.org/spreadsheetml/2006/main">
  <numFmts count="6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₹&quot;\ #,##0;&quot;₹&quot;\ \-#,##0"/>
    <numFmt numFmtId="187" formatCode="&quot;₹&quot;\ #,##0;[Red]&quot;₹&quot;\ \-#,##0"/>
    <numFmt numFmtId="188" formatCode="&quot;₹&quot;\ #,##0.00;&quot;₹&quot;\ \-#,##0.00"/>
    <numFmt numFmtId="189" formatCode="&quot;₹&quot;\ #,##0.00;[Red]&quot;₹&quot;\ \-#,##0.00"/>
    <numFmt numFmtId="190" formatCode="_ &quot;₹&quot;\ * #,##0_ ;_ &quot;₹&quot;\ * \-#,##0_ ;_ &quot;₹&quot;\ * &quot;-&quot;_ ;_ @_ "/>
    <numFmt numFmtId="191" formatCode="_ &quot;₹&quot;\ * #,##0.00_ ;_ &quot;₹&quot;\ * \-#,##0.00_ ;_ &quot;₹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[$-4009]dd\ mmmm\ yyyy"/>
    <numFmt numFmtId="201" formatCode="_ * #,##0_ ;_ * \-#,##0_ ;_ * &quot;-&quot;??_ ;_ @_ "/>
    <numFmt numFmtId="202" formatCode="_-* #,##0_-;\-* #,##0_-;_-* &quot;-&quot;??_-;_-@_-"/>
    <numFmt numFmtId="203" formatCode="_-* #,##0.0_-;\-* #,##0.0_-;_-* &quot;-&quot;??_-;_-@_-"/>
    <numFmt numFmtId="204" formatCode="_(* #,##0_);_(* \(#,##0\);_(* &quot;-&quot;??_);_(@_)"/>
    <numFmt numFmtId="205" formatCode="[$-409]dddd\,\ mmmm\ dd\,\ yyyy"/>
    <numFmt numFmtId="206" formatCode="[$-409]h:mm:ss\ AM/PM"/>
    <numFmt numFmtId="207" formatCode="_-* #,##0.000_-;\-* #,##0.000_-;_-* &quot;-&quot;??_-;_-@_-"/>
    <numFmt numFmtId="208" formatCode="_ [$₹-4009]\ * #,##0.00_ ;_ [$₹-4009]\ * \-#,##0.00_ ;_ [$₹-4009]\ * &quot;-&quot;??_ ;_ @_ "/>
    <numFmt numFmtId="209" formatCode="_(&quot;$&quot;* #,##0.0_);_(&quot;$&quot;* \(#,##0.0\);_(&quot;$&quot;* &quot;-&quot;??_);_(@_)"/>
    <numFmt numFmtId="210" formatCode="_(&quot;$&quot;* #,##0_);_(&quot;$&quot;* \(#,##0\);_(&quot;$&quot;* &quot;-&quot;??_);_(@_)"/>
    <numFmt numFmtId="211" formatCode="0.0"/>
    <numFmt numFmtId="212" formatCode="_-* #,##0.0000_-;\-* #,##0.0000_-;_-* &quot;-&quot;??_-;_-@_-"/>
    <numFmt numFmtId="213" formatCode="_-* #,##0.00000_-;\-* #,##0.00000_-;_-* &quot;-&quot;??_-;_-@_-"/>
    <numFmt numFmtId="214" formatCode="_ * #,##0.0_ ;_ * \-#,##0.0_ ;_ * &quot;-&quot;??_ ;_ @_ "/>
    <numFmt numFmtId="215" formatCode="_ * #,##0.000_ ;_ * \-#,##0.000_ ;_ * &quot;-&quot;??_ ;_ @_ "/>
    <numFmt numFmtId="216" formatCode="_ * #,##0.0000_ ;_ * \-#,##0.0000_ ;_ * &quot;-&quot;??_ ;_ @_ "/>
    <numFmt numFmtId="217" formatCode="_ * #,##0.00000_ ;_ * \-#,##0.00000_ ;_ * &quot;-&quot;??_ ;_ @_ "/>
    <numFmt numFmtId="218" formatCode="_(* #,##0.0_);_(* \(#,##0.0\);_(* &quot;-&quot;??_);_(@_)"/>
    <numFmt numFmtId="219" formatCode="_-* #,##0.000000_-;\-* #,##0.000000_-;_-* &quot;-&quot;??_-;_-@_-"/>
    <numFmt numFmtId="220" formatCode="[$-809]dd\ mmmm\ yyyy"/>
    <numFmt numFmtId="221" formatCode="[$-409]hh:mm:ss\ AM/PM"/>
    <numFmt numFmtId="222" formatCode="#,##0.0"/>
    <numFmt numFmtId="223" formatCode="[$-409]d\-mmm\-yy;@"/>
  </numFmts>
  <fonts count="5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left"/>
    </xf>
    <xf numFmtId="0" fontId="32" fillId="33" borderId="24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left"/>
    </xf>
    <xf numFmtId="0" fontId="5" fillId="34" borderId="24" xfId="59" applyFont="1" applyFill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left" vertical="center"/>
      <protection hidden="1"/>
    </xf>
    <xf numFmtId="0" fontId="4" fillId="0" borderId="20" xfId="59" applyFont="1" applyBorder="1" applyProtection="1">
      <alignment/>
      <protection hidden="1"/>
    </xf>
    <xf numFmtId="0" fontId="4" fillId="0" borderId="0" xfId="59" applyFont="1" applyBorder="1" applyProtection="1">
      <alignment/>
      <protection hidden="1"/>
    </xf>
    <xf numFmtId="0" fontId="4" fillId="0" borderId="27" xfId="59" applyFont="1" applyBorder="1" applyProtection="1">
      <alignment/>
      <protection hidden="1"/>
    </xf>
    <xf numFmtId="0" fontId="5" fillId="0" borderId="24" xfId="59" applyFont="1" applyBorder="1" applyAlignment="1" applyProtection="1">
      <alignment horizontal="left" vertical="center"/>
      <protection hidden="1"/>
    </xf>
    <xf numFmtId="0" fontId="4" fillId="0" borderId="28" xfId="59" applyFont="1" applyBorder="1" applyAlignment="1" applyProtection="1">
      <alignment horizontal="center" vertical="center"/>
      <protection hidden="1"/>
    </xf>
    <xf numFmtId="0" fontId="4" fillId="0" borderId="25" xfId="59" applyFont="1" applyBorder="1" applyAlignment="1" applyProtection="1">
      <alignment horizontal="center" vertical="center"/>
      <protection hidden="1"/>
    </xf>
    <xf numFmtId="0" fontId="4" fillId="0" borderId="29" xfId="59" applyFont="1" applyBorder="1" applyAlignment="1" applyProtection="1">
      <alignment horizontal="center" vertical="center"/>
      <protection hidden="1"/>
    </xf>
    <xf numFmtId="0" fontId="4" fillId="0" borderId="24" xfId="59" applyFont="1" applyBorder="1" applyAlignment="1" applyProtection="1">
      <alignment horizontal="center" vertical="center"/>
      <protection hidden="1"/>
    </xf>
    <xf numFmtId="0" fontId="5" fillId="35" borderId="25" xfId="59" applyFont="1" applyFill="1" applyBorder="1" applyAlignment="1" applyProtection="1">
      <alignment horizontal="left" vertical="center"/>
      <protection hidden="1"/>
    </xf>
    <xf numFmtId="0" fontId="4" fillId="35" borderId="28" xfId="59" applyFont="1" applyFill="1" applyBorder="1" applyAlignment="1" applyProtection="1">
      <alignment horizontal="center" vertical="center"/>
      <protection hidden="1"/>
    </xf>
    <xf numFmtId="0" fontId="5" fillId="35" borderId="28" xfId="59" applyFont="1" applyFill="1" applyBorder="1" applyAlignment="1" applyProtection="1">
      <alignment horizontal="center" vertical="center"/>
      <protection hidden="1"/>
    </xf>
    <xf numFmtId="0" fontId="5" fillId="34" borderId="25" xfId="44" applyNumberFormat="1" applyFont="1" applyFill="1" applyBorder="1" applyAlignment="1" applyProtection="1">
      <alignment horizontal="left" vertical="center"/>
      <protection hidden="1"/>
    </xf>
    <xf numFmtId="0" fontId="4" fillId="34" borderId="29" xfId="44" applyNumberFormat="1" applyFont="1" applyFill="1" applyBorder="1" applyAlignment="1" applyProtection="1">
      <alignment vertical="center"/>
      <protection hidden="1"/>
    </xf>
    <xf numFmtId="0" fontId="4" fillId="34" borderId="25" xfId="44" applyNumberFormat="1" applyFont="1" applyFill="1" applyBorder="1" applyAlignment="1" applyProtection="1">
      <alignment horizontal="left" vertical="center"/>
      <protection hidden="1"/>
    </xf>
    <xf numFmtId="204" fontId="4" fillId="34" borderId="29" xfId="44" applyNumberFormat="1" applyFont="1" applyFill="1" applyBorder="1" applyAlignment="1" applyProtection="1">
      <alignment vertical="center"/>
      <protection hidden="1"/>
    </xf>
    <xf numFmtId="0" fontId="5" fillId="34" borderId="29" xfId="59" applyFont="1" applyFill="1" applyBorder="1" applyAlignment="1" applyProtection="1">
      <alignment vertical="center"/>
      <protection hidden="1"/>
    </xf>
    <xf numFmtId="0" fontId="5" fillId="34" borderId="24" xfId="59" applyFont="1" applyFill="1" applyBorder="1" applyAlignment="1" applyProtection="1">
      <alignment vertical="center"/>
      <protection hidden="1"/>
    </xf>
    <xf numFmtId="0" fontId="4" fillId="34" borderId="24" xfId="44" applyNumberFormat="1" applyFont="1" applyFill="1" applyBorder="1" applyAlignment="1" applyProtection="1">
      <alignment horizontal="left" vertical="center"/>
      <protection hidden="1"/>
    </xf>
    <xf numFmtId="0" fontId="5" fillId="0" borderId="25" xfId="44" applyNumberFormat="1" applyFont="1" applyBorder="1" applyAlignment="1" applyProtection="1">
      <alignment horizontal="left"/>
      <protection hidden="1"/>
    </xf>
    <xf numFmtId="0" fontId="4" fillId="0" borderId="29" xfId="44" applyNumberFormat="1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 horizontal="left" vertical="center"/>
      <protection hidden="1"/>
    </xf>
    <xf numFmtId="0" fontId="4" fillId="0" borderId="25" xfId="44" applyNumberFormat="1" applyFont="1" applyBorder="1" applyAlignment="1" applyProtection="1">
      <alignment horizontal="left"/>
      <protection hidden="1"/>
    </xf>
    <xf numFmtId="43" fontId="4" fillId="0" borderId="29" xfId="44" applyFont="1" applyBorder="1" applyAlignment="1" applyProtection="1">
      <alignment/>
      <protection hidden="1"/>
    </xf>
    <xf numFmtId="0" fontId="4" fillId="0" borderId="29" xfId="59" applyFont="1" applyBorder="1" applyProtection="1">
      <alignment/>
      <protection hidden="1"/>
    </xf>
    <xf numFmtId="0" fontId="4" fillId="0" borderId="24" xfId="59" applyFont="1" applyBorder="1" applyProtection="1">
      <alignment/>
      <protection hidden="1"/>
    </xf>
    <xf numFmtId="0" fontId="5" fillId="34" borderId="24" xfId="59" applyFont="1" applyFill="1" applyBorder="1" applyAlignment="1" applyProtection="1">
      <alignment horizontal="left" vertical="center" wrapText="1"/>
      <protection hidden="1"/>
    </xf>
    <xf numFmtId="43" fontId="5" fillId="34" borderId="29" xfId="44" applyFont="1" applyFill="1" applyBorder="1" applyAlignment="1" applyProtection="1">
      <alignment vertical="center"/>
      <protection hidden="1"/>
    </xf>
    <xf numFmtId="43" fontId="5" fillId="34" borderId="24" xfId="44" applyFont="1" applyFill="1" applyBorder="1" applyAlignment="1" applyProtection="1">
      <alignment vertical="center"/>
      <protection hidden="1"/>
    </xf>
    <xf numFmtId="0" fontId="5" fillId="34" borderId="25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/>
      <protection hidden="1"/>
    </xf>
    <xf numFmtId="43" fontId="5" fillId="34" borderId="25" xfId="44" applyFont="1" applyFill="1" applyBorder="1" applyAlignment="1" applyProtection="1">
      <alignment vertical="center"/>
      <protection hidden="1"/>
    </xf>
    <xf numFmtId="0" fontId="5" fillId="35" borderId="24" xfId="59" applyFont="1" applyFill="1" applyBorder="1" applyAlignment="1" applyProtection="1">
      <alignment horizontal="center" vertical="center"/>
      <protection hidden="1"/>
    </xf>
    <xf numFmtId="0" fontId="4" fillId="0" borderId="25" xfId="59" applyFont="1" applyBorder="1" applyProtection="1">
      <alignment/>
      <protection hidden="1"/>
    </xf>
    <xf numFmtId="0" fontId="4" fillId="0" borderId="25" xfId="59" applyFont="1" applyBorder="1" applyAlignment="1" applyProtection="1">
      <alignment horizontal="left" vertical="center"/>
      <protection hidden="1"/>
    </xf>
    <xf numFmtId="0" fontId="4" fillId="0" borderId="29" xfId="59" applyFont="1" applyBorder="1" applyAlignment="1" applyProtection="1">
      <alignment horizontal="left" vertical="center"/>
      <protection hidden="1"/>
    </xf>
    <xf numFmtId="0" fontId="4" fillId="0" borderId="25" xfId="59" applyFont="1" applyBorder="1" applyAlignment="1" applyProtection="1">
      <alignment horizontal="center" vertical="center" wrapText="1"/>
      <protection locked="0"/>
    </xf>
    <xf numFmtId="43" fontId="4" fillId="0" borderId="29" xfId="44" applyFont="1" applyBorder="1" applyAlignment="1" applyProtection="1">
      <alignment horizontal="center"/>
      <protection hidden="1"/>
    </xf>
    <xf numFmtId="43" fontId="5" fillId="34" borderId="24" xfId="44" applyFont="1" applyFill="1" applyBorder="1" applyAlignment="1" applyProtection="1">
      <alignment vertical="center" wrapText="1"/>
      <protection hidden="1"/>
    </xf>
    <xf numFmtId="0" fontId="5" fillId="0" borderId="27" xfId="0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14" fontId="31" fillId="0" borderId="22" xfId="0" applyNumberFormat="1" applyFont="1" applyBorder="1" applyAlignment="1">
      <alignment horizontal="left"/>
    </xf>
    <xf numFmtId="0" fontId="5" fillId="0" borderId="31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left"/>
    </xf>
    <xf numFmtId="14" fontId="31" fillId="0" borderId="23" xfId="0" applyNumberFormat="1" applyFont="1" applyBorder="1" applyAlignment="1">
      <alignment horizontal="left"/>
    </xf>
    <xf numFmtId="14" fontId="31" fillId="0" borderId="24" xfId="0" applyNumberFormat="1" applyFont="1" applyBorder="1" applyAlignment="1">
      <alignment horizontal="left"/>
    </xf>
    <xf numFmtId="14" fontId="38" fillId="36" borderId="24" xfId="0" applyNumberFormat="1" applyFont="1" applyFill="1" applyBorder="1" applyAlignment="1">
      <alignment horizontal="left"/>
    </xf>
    <xf numFmtId="43" fontId="32" fillId="0" borderId="22" xfId="44" applyFont="1" applyBorder="1" applyAlignment="1">
      <alignment horizontal="left"/>
    </xf>
    <xf numFmtId="0" fontId="32" fillId="0" borderId="3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43" fontId="4" fillId="0" borderId="34" xfId="44" applyFont="1" applyBorder="1" applyAlignment="1">
      <alignment horizontal="left"/>
    </xf>
    <xf numFmtId="0" fontId="32" fillId="0" borderId="22" xfId="44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202" fontId="33" fillId="0" borderId="36" xfId="44" applyNumberFormat="1" applyFont="1" applyBorder="1" applyAlignment="1" applyProtection="1">
      <alignment horizontal="center" vertical="center"/>
      <protection hidden="1"/>
    </xf>
    <xf numFmtId="202" fontId="31" fillId="0" borderId="22" xfId="44" applyNumberFormat="1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center"/>
      <protection hidden="1"/>
    </xf>
    <xf numFmtId="202" fontId="31" fillId="0" borderId="37" xfId="0" applyNumberFormat="1" applyFont="1" applyBorder="1" applyAlignment="1" applyProtection="1">
      <alignment horizontal="left"/>
      <protection hidden="1"/>
    </xf>
    <xf numFmtId="202" fontId="34" fillId="0" borderId="38" xfId="0" applyNumberFormat="1" applyFont="1" applyBorder="1" applyAlignment="1" applyProtection="1">
      <alignment horizontal="left"/>
      <protection hidden="1"/>
    </xf>
    <xf numFmtId="3" fontId="31" fillId="0" borderId="22" xfId="0" applyNumberFormat="1" applyFont="1" applyBorder="1" applyAlignment="1" applyProtection="1">
      <alignment horizontal="center"/>
      <protection hidden="1"/>
    </xf>
    <xf numFmtId="202" fontId="33" fillId="0" borderId="29" xfId="44" applyNumberFormat="1" applyFont="1" applyBorder="1" applyAlignment="1" applyProtection="1">
      <alignment horizontal="center" vertical="center"/>
      <protection hidden="1"/>
    </xf>
    <xf numFmtId="201" fontId="55" fillId="0" borderId="11" xfId="44" applyNumberFormat="1" applyFont="1" applyBorder="1" applyAlignment="1" applyProtection="1">
      <alignment horizontal="center" vertical="center"/>
      <protection hidden="1"/>
    </xf>
    <xf numFmtId="202" fontId="34" fillId="0" borderId="12" xfId="44" applyNumberFormat="1" applyFont="1" applyBorder="1" applyAlignment="1" applyProtection="1">
      <alignment horizontal="left"/>
      <protection hidden="1"/>
    </xf>
    <xf numFmtId="201" fontId="55" fillId="0" borderId="24" xfId="44" applyNumberFormat="1" applyFont="1" applyBorder="1" applyAlignment="1" applyProtection="1">
      <alignment horizontal="center" vertical="center"/>
      <protection hidden="1"/>
    </xf>
    <xf numFmtId="202" fontId="34" fillId="0" borderId="39" xfId="44" applyNumberFormat="1" applyFont="1" applyBorder="1" applyAlignment="1" applyProtection="1">
      <alignment horizontal="left"/>
      <protection hidden="1"/>
    </xf>
    <xf numFmtId="43" fontId="31" fillId="0" borderId="22" xfId="44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left"/>
      <protection hidden="1"/>
    </xf>
    <xf numFmtId="43" fontId="31" fillId="0" borderId="23" xfId="44" applyFont="1" applyBorder="1" applyAlignment="1" applyProtection="1">
      <alignment horizontal="left"/>
      <protection hidden="1"/>
    </xf>
    <xf numFmtId="202" fontId="31" fillId="0" borderId="23" xfId="44" applyNumberFormat="1" applyFont="1" applyBorder="1" applyAlignment="1" applyProtection="1">
      <alignment horizontal="left"/>
      <protection hidden="1"/>
    </xf>
    <xf numFmtId="0" fontId="32" fillId="0" borderId="25" xfId="0" applyFont="1" applyBorder="1" applyAlignment="1">
      <alignment horizontal="left"/>
    </xf>
    <xf numFmtId="0" fontId="4" fillId="0" borderId="40" xfId="0" applyFont="1" applyBorder="1" applyAlignment="1" applyProtection="1">
      <alignment horizontal="left"/>
      <protection locked="0"/>
    </xf>
    <xf numFmtId="201" fontId="1" fillId="0" borderId="13" xfId="0" applyNumberFormat="1" applyFont="1" applyBorder="1" applyAlignment="1" applyProtection="1">
      <alignment horizontal="left"/>
      <protection hidden="1"/>
    </xf>
    <xf numFmtId="201" fontId="5" fillId="0" borderId="13" xfId="0" applyNumberFormat="1" applyFont="1" applyBorder="1" applyAlignment="1" applyProtection="1">
      <alignment horizontal="left"/>
      <protection hidden="1"/>
    </xf>
    <xf numFmtId="201" fontId="55" fillId="0" borderId="36" xfId="44" applyNumberFormat="1" applyFont="1" applyBorder="1" applyAlignment="1" applyProtection="1">
      <alignment horizontal="center" vertical="center"/>
      <protection hidden="1"/>
    </xf>
    <xf numFmtId="201" fontId="55" fillId="0" borderId="29" xfId="44" applyNumberFormat="1" applyFont="1" applyBorder="1" applyAlignment="1" applyProtection="1">
      <alignment horizontal="center" vertical="center"/>
      <protection hidden="1"/>
    </xf>
    <xf numFmtId="0" fontId="55" fillId="0" borderId="29" xfId="44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" fillId="35" borderId="25" xfId="59" applyFont="1" applyFill="1" applyBorder="1" applyAlignment="1" applyProtection="1">
      <alignment horizontal="center" vertical="center"/>
      <protection hidden="1"/>
    </xf>
    <xf numFmtId="43" fontId="31" fillId="0" borderId="22" xfId="44" applyFont="1" applyBorder="1" applyAlignment="1" applyProtection="1">
      <alignment horizontal="center"/>
      <protection hidden="1"/>
    </xf>
    <xf numFmtId="202" fontId="31" fillId="0" borderId="22" xfId="44" applyNumberFormat="1" applyFont="1" applyBorder="1" applyAlignment="1" applyProtection="1">
      <alignment horizontal="center"/>
      <protection hidden="1"/>
    </xf>
    <xf numFmtId="0" fontId="5" fillId="0" borderId="24" xfId="59" applyFont="1" applyBorder="1" applyProtection="1">
      <alignment/>
      <protection hidden="1"/>
    </xf>
    <xf numFmtId="0" fontId="0" fillId="0" borderId="0" xfId="59" applyProtection="1">
      <alignment/>
      <protection hidden="1"/>
    </xf>
    <xf numFmtId="0" fontId="5" fillId="0" borderId="41" xfId="59" applyFont="1" applyBorder="1" applyAlignment="1" applyProtection="1">
      <alignment/>
      <protection hidden="1"/>
    </xf>
    <xf numFmtId="0" fontId="7" fillId="0" borderId="28" xfId="59" applyFont="1" applyBorder="1" applyAlignment="1" applyProtection="1">
      <alignment horizontal="left"/>
      <protection hidden="1"/>
    </xf>
    <xf numFmtId="0" fontId="7" fillId="0" borderId="0" xfId="59" applyFont="1" applyAlignment="1" applyProtection="1">
      <alignment horizontal="left" vertical="top" wrapText="1"/>
      <protection hidden="1"/>
    </xf>
    <xf numFmtId="0" fontId="7" fillId="0" borderId="0" xfId="59" applyFont="1" applyProtection="1">
      <alignment/>
      <protection hidden="1"/>
    </xf>
    <xf numFmtId="0" fontId="7" fillId="0" borderId="0" xfId="59" applyFont="1" applyAlignment="1" applyProtection="1">
      <alignment horizontal="center" vertical="center"/>
      <protection hidden="1"/>
    </xf>
    <xf numFmtId="0" fontId="0" fillId="0" borderId="0" xfId="59" applyAlignment="1" applyProtection="1">
      <alignment horizontal="center" vertical="center"/>
      <protection hidden="1"/>
    </xf>
    <xf numFmtId="0" fontId="0" fillId="0" borderId="0" xfId="59" applyAlignment="1" applyProtection="1">
      <alignment horizontal="left" vertical="center"/>
      <protection hidden="1"/>
    </xf>
    <xf numFmtId="14" fontId="31" fillId="0" borderId="42" xfId="0" applyNumberFormat="1" applyFont="1" applyBorder="1" applyAlignment="1" applyProtection="1">
      <alignment horizontal="left"/>
      <protection locked="0"/>
    </xf>
    <xf numFmtId="14" fontId="31" fillId="0" borderId="25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11" fontId="33" fillId="0" borderId="37" xfId="0" applyNumberFormat="1" applyFont="1" applyBorder="1" applyAlignment="1" applyProtection="1">
      <alignment horizontal="center"/>
      <protection hidden="1"/>
    </xf>
    <xf numFmtId="211" fontId="33" fillId="0" borderId="46" xfId="0" applyNumberFormat="1" applyFont="1" applyBorder="1" applyAlignment="1" applyProtection="1">
      <alignment horizontal="center"/>
      <protection hidden="1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33" fillId="0" borderId="32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43" fontId="31" fillId="0" borderId="23" xfId="44" applyFont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textRotation="90"/>
    </xf>
    <xf numFmtId="0" fontId="0" fillId="0" borderId="0" xfId="0" applyFont="1" applyFill="1" applyAlignment="1">
      <alignment horizontal="left" textRotation="90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textRotation="90"/>
    </xf>
    <xf numFmtId="0" fontId="4" fillId="0" borderId="0" xfId="0" applyFont="1" applyFill="1" applyBorder="1" applyAlignment="1">
      <alignment horizontal="left" textRotation="90"/>
    </xf>
    <xf numFmtId="0" fontId="4" fillId="0" borderId="0" xfId="0" applyNumberFormat="1" applyFont="1" applyFill="1" applyAlignment="1">
      <alignment horizontal="left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textRotation="90"/>
    </xf>
    <xf numFmtId="0" fontId="31" fillId="0" borderId="24" xfId="0" applyFont="1" applyFill="1" applyBorder="1" applyAlignment="1" applyProtection="1">
      <alignment horizontal="left" vertical="center" wrapText="1"/>
      <protection hidden="1"/>
    </xf>
    <xf numFmtId="202" fontId="31" fillId="0" borderId="24" xfId="44" applyNumberFormat="1" applyFont="1" applyFill="1" applyBorder="1" applyAlignment="1" applyProtection="1">
      <alignment horizontal="left" vertical="center"/>
      <protection hidden="1"/>
    </xf>
    <xf numFmtId="204" fontId="31" fillId="0" borderId="24" xfId="0" applyNumberFormat="1" applyFont="1" applyFill="1" applyBorder="1" applyAlignment="1" applyProtection="1">
      <alignment horizontal="left" vertical="center"/>
      <protection hidden="1"/>
    </xf>
    <xf numFmtId="211" fontId="31" fillId="0" borderId="24" xfId="0" applyNumberFormat="1" applyFont="1" applyFill="1" applyBorder="1" applyAlignment="1" applyProtection="1">
      <alignment horizontal="center" vertical="center"/>
      <protection hidden="1"/>
    </xf>
    <xf numFmtId="0" fontId="31" fillId="0" borderId="24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textRotation="9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textRotation="90"/>
    </xf>
    <xf numFmtId="49" fontId="6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textRotation="90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31" fillId="0" borderId="24" xfId="44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>
      <alignment horizontal="center"/>
    </xf>
    <xf numFmtId="211" fontId="34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01" fontId="31" fillId="0" borderId="24" xfId="44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 applyProtection="1">
      <alignment horizontal="center" vertical="center" textRotation="90" wrapText="1"/>
      <protection/>
    </xf>
    <xf numFmtId="204" fontId="36" fillId="0" borderId="24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left"/>
    </xf>
    <xf numFmtId="1" fontId="11" fillId="0" borderId="24" xfId="15" applyNumberFormat="1" applyFont="1" applyFill="1" applyBorder="1" applyAlignment="1" applyProtection="1">
      <alignment horizontal="center" vertical="center"/>
      <protection locked="0"/>
    </xf>
    <xf numFmtId="1" fontId="12" fillId="0" borderId="24" xfId="0" applyNumberFormat="1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>
      <alignment horizontal="left"/>
    </xf>
    <xf numFmtId="0" fontId="13" fillId="0" borderId="24" xfId="0" applyFont="1" applyFill="1" applyBorder="1" applyAlignment="1">
      <alignment horizontal="left" vertical="center" wrapText="1"/>
    </xf>
    <xf numFmtId="43" fontId="31" fillId="0" borderId="24" xfId="44" applyNumberFormat="1" applyFont="1" applyFill="1" applyBorder="1" applyAlignment="1" applyProtection="1">
      <alignment horizontal="center" vertical="center"/>
      <protection hidden="1"/>
    </xf>
    <xf numFmtId="2" fontId="31" fillId="0" borderId="24" xfId="16" applyNumberFormat="1" applyFont="1" applyFill="1" applyBorder="1" applyAlignment="1" applyProtection="1" quotePrefix="1">
      <alignment horizontal="center" vertical="center"/>
      <protection locked="0"/>
    </xf>
    <xf numFmtId="2" fontId="31" fillId="0" borderId="24" xfId="16" applyNumberFormat="1" applyFont="1" applyFill="1" applyBorder="1" applyAlignment="1" applyProtection="1">
      <alignment horizontal="center" vertical="center"/>
      <protection locked="0"/>
    </xf>
    <xf numFmtId="2" fontId="31" fillId="0" borderId="24" xfId="44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43" fontId="5" fillId="34" borderId="24" xfId="44" applyFont="1" applyFill="1" applyBorder="1" applyAlignment="1" applyProtection="1">
      <alignment horizontal="center" vertical="center"/>
      <protection hidden="1"/>
    </xf>
    <xf numFmtId="43" fontId="4" fillId="0" borderId="24" xfId="44" applyFont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left" vertical="center"/>
      <protection hidden="1"/>
    </xf>
    <xf numFmtId="0" fontId="5" fillId="0" borderId="25" xfId="44" applyNumberFormat="1" applyFont="1" applyBorder="1" applyAlignment="1" applyProtection="1">
      <alignment horizontal="center"/>
      <protection hidden="1"/>
    </xf>
    <xf numFmtId="0" fontId="5" fillId="0" borderId="29" xfId="44" applyNumberFormat="1" applyFont="1" applyBorder="1" applyAlignment="1" applyProtection="1">
      <alignment horizontal="center"/>
      <protection hidden="1"/>
    </xf>
    <xf numFmtId="0" fontId="5" fillId="0" borderId="25" xfId="59" applyFont="1" applyBorder="1" applyAlignment="1" applyProtection="1">
      <alignment horizontal="left"/>
      <protection hidden="1"/>
    </xf>
    <xf numFmtId="0" fontId="5" fillId="0" borderId="29" xfId="59" applyFont="1" applyBorder="1" applyAlignment="1" applyProtection="1">
      <alignment horizontal="left"/>
      <protection hidden="1"/>
    </xf>
    <xf numFmtId="0" fontId="5" fillId="35" borderId="24" xfId="59" applyFont="1" applyFill="1" applyBorder="1" applyAlignment="1" applyProtection="1">
      <alignment horizontal="left" vertical="center"/>
      <protection hidden="1"/>
    </xf>
    <xf numFmtId="0" fontId="4" fillId="34" borderId="25" xfId="59" applyFont="1" applyFill="1" applyBorder="1" applyAlignment="1" applyProtection="1">
      <alignment horizontal="left" vertical="center"/>
      <protection hidden="1"/>
    </xf>
    <xf numFmtId="0" fontId="4" fillId="34" borderId="29" xfId="59" applyFont="1" applyFill="1" applyBorder="1" applyAlignment="1" applyProtection="1">
      <alignment horizontal="left" vertical="center"/>
      <protection hidden="1"/>
    </xf>
    <xf numFmtId="43" fontId="4" fillId="0" borderId="24" xfId="44" applyFont="1" applyBorder="1" applyAlignment="1" applyProtection="1">
      <alignment horizontal="center"/>
      <protection hidden="1"/>
    </xf>
    <xf numFmtId="0" fontId="6" fillId="35" borderId="25" xfId="59" applyFont="1" applyFill="1" applyBorder="1" applyAlignment="1" applyProtection="1">
      <alignment horizontal="center" vertical="center"/>
      <protection hidden="1"/>
    </xf>
    <xf numFmtId="0" fontId="6" fillId="35" borderId="28" xfId="59" applyFont="1" applyFill="1" applyBorder="1" applyAlignment="1" applyProtection="1">
      <alignment horizontal="center" vertical="center"/>
      <protection hidden="1"/>
    </xf>
    <xf numFmtId="0" fontId="5" fillId="35" borderId="28" xfId="59" applyFont="1" applyFill="1" applyBorder="1" applyAlignment="1" applyProtection="1">
      <alignment horizontal="left" vertical="center"/>
      <protection hidden="1"/>
    </xf>
    <xf numFmtId="0" fontId="5" fillId="35" borderId="28" xfId="59" applyFont="1" applyFill="1" applyBorder="1" applyAlignment="1" applyProtection="1">
      <alignment horizontal="center" vertical="center"/>
      <protection hidden="1"/>
    </xf>
    <xf numFmtId="0" fontId="5" fillId="35" borderId="25" xfId="59" applyFont="1" applyFill="1" applyBorder="1" applyAlignment="1" applyProtection="1">
      <alignment horizontal="center" vertical="center"/>
      <protection hidden="1"/>
    </xf>
    <xf numFmtId="0" fontId="5" fillId="35" borderId="29" xfId="59" applyFont="1" applyFill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center" vertical="center"/>
      <protection hidden="1"/>
    </xf>
    <xf numFmtId="0" fontId="5" fillId="34" borderId="25" xfId="44" applyNumberFormat="1" applyFont="1" applyFill="1" applyBorder="1" applyAlignment="1" applyProtection="1">
      <alignment horizontal="left"/>
      <protection hidden="1"/>
    </xf>
    <xf numFmtId="0" fontId="5" fillId="34" borderId="29" xfId="44" applyNumberFormat="1" applyFont="1" applyFill="1" applyBorder="1" applyAlignment="1" applyProtection="1">
      <alignment horizontal="left"/>
      <protection hidden="1"/>
    </xf>
    <xf numFmtId="0" fontId="5" fillId="0" borderId="24" xfId="59" applyFont="1" applyBorder="1" applyAlignment="1" applyProtection="1">
      <alignment horizontal="left" vertical="center"/>
      <protection hidden="1"/>
    </xf>
    <xf numFmtId="14" fontId="4" fillId="0" borderId="25" xfId="59" applyNumberFormat="1" applyFont="1" applyBorder="1" applyAlignment="1" applyProtection="1">
      <alignment horizontal="center" vertical="center"/>
      <protection hidden="1"/>
    </xf>
    <xf numFmtId="14" fontId="4" fillId="0" borderId="28" xfId="59" applyNumberFormat="1" applyFont="1" applyBorder="1" applyAlignment="1" applyProtection="1">
      <alignment horizontal="center" vertical="center"/>
      <protection hidden="1"/>
    </xf>
    <xf numFmtId="0" fontId="5" fillId="34" borderId="25" xfId="59" applyFont="1" applyFill="1" applyBorder="1" applyAlignment="1" applyProtection="1">
      <alignment horizontal="left" vertical="center"/>
      <protection hidden="1"/>
    </xf>
    <xf numFmtId="0" fontId="5" fillId="34" borderId="28" xfId="59" applyFont="1" applyFill="1" applyBorder="1" applyAlignment="1" applyProtection="1">
      <alignment horizontal="left" vertical="center"/>
      <protection hidden="1"/>
    </xf>
    <xf numFmtId="0" fontId="5" fillId="34" borderId="29" xfId="59" applyFont="1" applyFill="1" applyBorder="1" applyAlignment="1" applyProtection="1">
      <alignment horizontal="left" vertical="center"/>
      <protection hidden="1"/>
    </xf>
    <xf numFmtId="14" fontId="5" fillId="34" borderId="25" xfId="59" applyNumberFormat="1" applyFont="1" applyFill="1" applyBorder="1" applyAlignment="1" applyProtection="1">
      <alignment horizontal="center" vertical="center" shrinkToFit="1"/>
      <protection hidden="1"/>
    </xf>
    <xf numFmtId="0" fontId="5" fillId="34" borderId="29" xfId="59" applyFont="1" applyFill="1" applyBorder="1" applyAlignment="1" applyProtection="1">
      <alignment horizontal="center" vertical="center" shrinkToFit="1"/>
      <protection hidden="1"/>
    </xf>
    <xf numFmtId="0" fontId="6" fillId="0" borderId="44" xfId="59" applyFont="1" applyBorder="1" applyAlignment="1" applyProtection="1">
      <alignment horizontal="center"/>
      <protection hidden="1"/>
    </xf>
    <xf numFmtId="0" fontId="5" fillId="0" borderId="28" xfId="59" applyFont="1" applyBorder="1" applyAlignment="1" applyProtection="1">
      <alignment horizontal="center" shrinkToFit="1"/>
      <protection hidden="1"/>
    </xf>
    <xf numFmtId="0" fontId="5" fillId="34" borderId="25" xfId="59" applyFont="1" applyFill="1" applyBorder="1" applyAlignment="1" applyProtection="1">
      <alignment horizontal="center" vertical="center"/>
      <protection hidden="1"/>
    </xf>
    <xf numFmtId="0" fontId="5" fillId="34" borderId="28" xfId="59" applyFont="1" applyFill="1" applyBorder="1" applyAlignment="1" applyProtection="1">
      <alignment horizontal="center" vertical="center"/>
      <protection hidden="1"/>
    </xf>
    <xf numFmtId="0" fontId="5" fillId="34" borderId="29" xfId="59" applyFont="1" applyFill="1" applyBorder="1" applyAlignment="1" applyProtection="1">
      <alignment horizontal="center" vertical="center"/>
      <protection hidden="1"/>
    </xf>
    <xf numFmtId="14" fontId="5" fillId="34" borderId="24" xfId="59" applyNumberFormat="1" applyFont="1" applyFill="1" applyBorder="1" applyAlignment="1" applyProtection="1">
      <alignment horizontal="center" vertical="center"/>
      <protection locked="0"/>
    </xf>
    <xf numFmtId="0" fontId="5" fillId="34" borderId="24" xfId="59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=C:\WINNT\SYSTEM32\COMMAND.COM" xfId="15"/>
    <cellStyle name="=C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ddhant%20Tyagi\Box%20Sync\S%20K%20TYAGI%20&amp;%20ASSOCIATES%20(siddhant.tyg@gmail.com)\EPF%20WORK\BCH\BCH_EPF%20Work\2014-2015\September%202014\Attendance\CSOI-%20Attendance%20(Sept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ee April,14"/>
      <sheetName val="stafF SEP,14"/>
      <sheetName val="Trainee SEP,14"/>
      <sheetName val="Others"/>
      <sheetName val="Sheet2"/>
    </sheetNames>
    <sheetDataSet>
      <sheetData sheetId="1">
        <row r="3">
          <cell r="B3" t="str">
            <v>BCH-CS-003</v>
          </cell>
          <cell r="C3" t="str">
            <v>Parmod Singh </v>
          </cell>
          <cell r="D3" t="str">
            <v>KITCHENTandoor(CDP)</v>
          </cell>
          <cell r="E3" t="str">
            <v>CDP-Tandoor</v>
          </cell>
          <cell r="F3" t="str">
            <v>24.10.2013</v>
          </cell>
          <cell r="G3">
            <v>2</v>
          </cell>
          <cell r="H3">
            <v>18000</v>
          </cell>
          <cell r="I3" t="str">
            <v>P</v>
          </cell>
          <cell r="J3" t="str">
            <v>WO</v>
          </cell>
          <cell r="K3" t="str">
            <v>CL</v>
          </cell>
          <cell r="L3" t="str">
            <v>CL</v>
          </cell>
          <cell r="M3" t="str">
            <v>P</v>
          </cell>
          <cell r="N3" t="str">
            <v>P</v>
          </cell>
          <cell r="O3" t="str">
            <v>P</v>
          </cell>
          <cell r="P3" t="str">
            <v>P</v>
          </cell>
          <cell r="Q3" t="str">
            <v>WO</v>
          </cell>
          <cell r="R3" t="str">
            <v>P</v>
          </cell>
          <cell r="S3" t="str">
            <v>P</v>
          </cell>
          <cell r="T3" t="str">
            <v>P</v>
          </cell>
          <cell r="U3" t="str">
            <v>P</v>
          </cell>
          <cell r="V3" t="str">
            <v>P</v>
          </cell>
          <cell r="W3" t="str">
            <v>CL</v>
          </cell>
          <cell r="X3" t="str">
            <v>WO</v>
          </cell>
          <cell r="Y3" t="str">
            <v>P</v>
          </cell>
          <cell r="Z3" t="str">
            <v>P</v>
          </cell>
          <cell r="AA3" t="str">
            <v>P</v>
          </cell>
          <cell r="AB3" t="str">
            <v>P</v>
          </cell>
          <cell r="AC3" t="str">
            <v>P</v>
          </cell>
          <cell r="AD3" t="str">
            <v>P</v>
          </cell>
          <cell r="AE3" t="str">
            <v>WO</v>
          </cell>
          <cell r="AF3" t="str">
            <v>P</v>
          </cell>
          <cell r="AG3" t="str">
            <v>P</v>
          </cell>
          <cell r="AH3" t="str">
            <v>P</v>
          </cell>
          <cell r="AI3" t="str">
            <v>P</v>
          </cell>
          <cell r="AJ3" t="str">
            <v>P</v>
          </cell>
          <cell r="AK3" t="str">
            <v>P</v>
          </cell>
          <cell r="AL3" t="str">
            <v>WO</v>
          </cell>
          <cell r="AM3">
            <v>3</v>
          </cell>
          <cell r="AN3">
            <v>0</v>
          </cell>
          <cell r="AO3">
            <v>0</v>
          </cell>
          <cell r="AP3">
            <v>0</v>
          </cell>
          <cell r="AQ3">
            <v>3</v>
          </cell>
          <cell r="AR3">
            <v>0</v>
          </cell>
          <cell r="AS3">
            <v>0</v>
          </cell>
          <cell r="AT3">
            <v>22</v>
          </cell>
          <cell r="AU3">
            <v>0</v>
          </cell>
          <cell r="AV3">
            <v>5</v>
          </cell>
          <cell r="AW3">
            <v>0</v>
          </cell>
          <cell r="AX3">
            <v>30</v>
          </cell>
        </row>
        <row r="4">
          <cell r="B4" t="str">
            <v>BCH-CS-004</v>
          </cell>
          <cell r="C4" t="str">
            <v>Man Singh</v>
          </cell>
          <cell r="D4" t="str">
            <v>KITCHEN - Indian</v>
          </cell>
          <cell r="E4" t="str">
            <v>Commi - Indian</v>
          </cell>
          <cell r="F4">
            <v>41548</v>
          </cell>
          <cell r="G4">
            <v>6</v>
          </cell>
          <cell r="H4">
            <v>15100</v>
          </cell>
          <cell r="I4" t="str">
            <v>P</v>
          </cell>
          <cell r="J4" t="str">
            <v>WO</v>
          </cell>
          <cell r="K4" t="str">
            <v>P</v>
          </cell>
          <cell r="L4" t="str">
            <v>P</v>
          </cell>
          <cell r="M4" t="str">
            <v>P</v>
          </cell>
          <cell r="N4" t="str">
            <v>P</v>
          </cell>
          <cell r="O4" t="str">
            <v>P</v>
          </cell>
          <cell r="P4" t="str">
            <v>P</v>
          </cell>
          <cell r="Q4" t="str">
            <v>WO</v>
          </cell>
          <cell r="R4" t="str">
            <v>P</v>
          </cell>
          <cell r="S4" t="str">
            <v>P</v>
          </cell>
          <cell r="T4" t="str">
            <v>P</v>
          </cell>
          <cell r="U4" t="str">
            <v>P</v>
          </cell>
          <cell r="V4" t="str">
            <v>P</v>
          </cell>
          <cell r="W4" t="str">
            <v>P</v>
          </cell>
          <cell r="X4" t="str">
            <v>WO</v>
          </cell>
          <cell r="Y4" t="str">
            <v>P</v>
          </cell>
          <cell r="Z4" t="str">
            <v>P</v>
          </cell>
          <cell r="AA4" t="str">
            <v>P</v>
          </cell>
          <cell r="AB4" t="str">
            <v>P</v>
          </cell>
          <cell r="AC4" t="str">
            <v>P</v>
          </cell>
          <cell r="AD4" t="str">
            <v>P</v>
          </cell>
          <cell r="AE4" t="str">
            <v>WO</v>
          </cell>
          <cell r="AF4" t="str">
            <v>P</v>
          </cell>
          <cell r="AG4" t="str">
            <v>P</v>
          </cell>
          <cell r="AH4" t="str">
            <v>P</v>
          </cell>
          <cell r="AI4" t="str">
            <v>P</v>
          </cell>
          <cell r="AJ4" t="str">
            <v>P</v>
          </cell>
          <cell r="AK4" t="str">
            <v>P</v>
          </cell>
          <cell r="AL4" t="str">
            <v>WO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25</v>
          </cell>
          <cell r="AU4">
            <v>0</v>
          </cell>
          <cell r="AV4">
            <v>5</v>
          </cell>
          <cell r="AW4">
            <v>0</v>
          </cell>
          <cell r="AX4">
            <v>30</v>
          </cell>
        </row>
        <row r="5">
          <cell r="B5" t="str">
            <v>BCH-CS-006</v>
          </cell>
          <cell r="C5" t="str">
            <v>Sanjay Pal</v>
          </cell>
          <cell r="D5" t="str">
            <v>KITCHEN - Tandoor</v>
          </cell>
          <cell r="E5" t="str">
            <v>Commi ll-Tandoor</v>
          </cell>
          <cell r="F5">
            <v>41548</v>
          </cell>
          <cell r="G5">
            <v>7</v>
          </cell>
          <cell r="H5">
            <v>8100</v>
          </cell>
          <cell r="I5" t="str">
            <v>P</v>
          </cell>
          <cell r="J5" t="str">
            <v>WO</v>
          </cell>
          <cell r="K5" t="str">
            <v>P</v>
          </cell>
          <cell r="L5" t="str">
            <v>P</v>
          </cell>
          <cell r="M5" t="str">
            <v>P</v>
          </cell>
          <cell r="N5" t="str">
            <v>P</v>
          </cell>
          <cell r="O5" t="str">
            <v>P</v>
          </cell>
          <cell r="P5" t="str">
            <v>P</v>
          </cell>
          <cell r="Q5" t="str">
            <v>WO</v>
          </cell>
          <cell r="R5" t="str">
            <v>P</v>
          </cell>
          <cell r="S5" t="str">
            <v>P</v>
          </cell>
          <cell r="T5" t="str">
            <v>P</v>
          </cell>
          <cell r="U5" t="str">
            <v>P</v>
          </cell>
          <cell r="V5" t="str">
            <v>P</v>
          </cell>
          <cell r="W5" t="str">
            <v>P</v>
          </cell>
          <cell r="X5" t="str">
            <v>WO</v>
          </cell>
          <cell r="Y5" t="str">
            <v>P</v>
          </cell>
          <cell r="Z5" t="str">
            <v>CL</v>
          </cell>
          <cell r="AA5" t="str">
            <v>P</v>
          </cell>
          <cell r="AB5" t="str">
            <v>P</v>
          </cell>
          <cell r="AC5" t="str">
            <v>P</v>
          </cell>
          <cell r="AD5" t="str">
            <v>P</v>
          </cell>
          <cell r="AE5" t="str">
            <v>WO</v>
          </cell>
          <cell r="AF5" t="str">
            <v>P</v>
          </cell>
          <cell r="AG5" t="str">
            <v>P</v>
          </cell>
          <cell r="AH5" t="str">
            <v>P</v>
          </cell>
          <cell r="AI5" t="str">
            <v>P</v>
          </cell>
          <cell r="AJ5" t="str">
            <v>P</v>
          </cell>
          <cell r="AK5" t="str">
            <v>P</v>
          </cell>
          <cell r="AL5" t="str">
            <v>WO</v>
          </cell>
          <cell r="AM5">
            <v>1</v>
          </cell>
          <cell r="AN5">
            <v>0</v>
          </cell>
          <cell r="AO5">
            <v>0</v>
          </cell>
          <cell r="AP5">
            <v>0</v>
          </cell>
          <cell r="AQ5">
            <v>1</v>
          </cell>
          <cell r="AR5">
            <v>0</v>
          </cell>
          <cell r="AS5">
            <v>0</v>
          </cell>
          <cell r="AT5">
            <v>24</v>
          </cell>
          <cell r="AU5">
            <v>0</v>
          </cell>
          <cell r="AV5">
            <v>5</v>
          </cell>
          <cell r="AW5">
            <v>0</v>
          </cell>
          <cell r="AX5">
            <v>30</v>
          </cell>
        </row>
        <row r="6">
          <cell r="B6" t="str">
            <v>BCH-CS-008</v>
          </cell>
          <cell r="C6" t="str">
            <v>Kulwant Singh Negi</v>
          </cell>
          <cell r="D6" t="str">
            <v>KITCHEN - Indian</v>
          </cell>
          <cell r="E6" t="str">
            <v>Commi ll - Indian</v>
          </cell>
          <cell r="F6">
            <v>41548</v>
          </cell>
          <cell r="G6">
            <v>8</v>
          </cell>
          <cell r="H6">
            <v>9500</v>
          </cell>
          <cell r="I6" t="str">
            <v>P</v>
          </cell>
          <cell r="J6" t="str">
            <v>WO</v>
          </cell>
          <cell r="K6" t="str">
            <v>P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WO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WO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WO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 t="str">
            <v>WO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25</v>
          </cell>
          <cell r="AU6">
            <v>0</v>
          </cell>
          <cell r="AV6">
            <v>5</v>
          </cell>
          <cell r="AW6">
            <v>0</v>
          </cell>
          <cell r="AX6">
            <v>30</v>
          </cell>
        </row>
        <row r="7">
          <cell r="B7" t="str">
            <v>BCH-CS-009</v>
          </cell>
          <cell r="C7" t="str">
            <v>Surveer</v>
          </cell>
          <cell r="D7" t="str">
            <v>KITCHEN - Indian</v>
          </cell>
          <cell r="E7" t="str">
            <v>Commi ll - Indian</v>
          </cell>
          <cell r="F7">
            <v>41548</v>
          </cell>
          <cell r="G7">
            <v>8</v>
          </cell>
          <cell r="H7">
            <v>8100</v>
          </cell>
          <cell r="I7" t="str">
            <v>P</v>
          </cell>
          <cell r="J7" t="str">
            <v>WO</v>
          </cell>
          <cell r="K7" t="str">
            <v>P</v>
          </cell>
          <cell r="L7" t="str">
            <v>P</v>
          </cell>
          <cell r="M7" t="str">
            <v>P</v>
          </cell>
          <cell r="N7" t="str">
            <v>P</v>
          </cell>
          <cell r="O7" t="str">
            <v>P</v>
          </cell>
          <cell r="P7" t="str">
            <v>P</v>
          </cell>
          <cell r="Q7" t="str">
            <v>WO</v>
          </cell>
          <cell r="R7" t="str">
            <v>P</v>
          </cell>
          <cell r="S7" t="str">
            <v>P</v>
          </cell>
          <cell r="T7" t="str">
            <v>P</v>
          </cell>
          <cell r="U7" t="str">
            <v>P</v>
          </cell>
          <cell r="V7" t="str">
            <v>P</v>
          </cell>
          <cell r="W7" t="str">
            <v>P</v>
          </cell>
          <cell r="X7" t="str">
            <v>WO</v>
          </cell>
          <cell r="Y7" t="str">
            <v>P</v>
          </cell>
          <cell r="Z7" t="str">
            <v>P</v>
          </cell>
          <cell r="AA7" t="str">
            <v>P</v>
          </cell>
          <cell r="AB7" t="str">
            <v>P</v>
          </cell>
          <cell r="AC7" t="str">
            <v>P</v>
          </cell>
          <cell r="AD7" t="str">
            <v>P</v>
          </cell>
          <cell r="AE7" t="str">
            <v>WO</v>
          </cell>
          <cell r="AF7" t="str">
            <v>P</v>
          </cell>
          <cell r="AG7" t="str">
            <v>P</v>
          </cell>
          <cell r="AH7" t="str">
            <v>P</v>
          </cell>
          <cell r="AI7" t="str">
            <v>P</v>
          </cell>
          <cell r="AJ7" t="str">
            <v>P</v>
          </cell>
          <cell r="AK7" t="str">
            <v>P</v>
          </cell>
          <cell r="AL7" t="str">
            <v>WO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25</v>
          </cell>
          <cell r="AU7">
            <v>0</v>
          </cell>
          <cell r="AV7">
            <v>5</v>
          </cell>
          <cell r="AW7">
            <v>0</v>
          </cell>
          <cell r="AX7">
            <v>30</v>
          </cell>
        </row>
        <row r="8">
          <cell r="B8" t="str">
            <v>BCH-CS-011</v>
          </cell>
          <cell r="C8" t="str">
            <v>Ajay Kumar</v>
          </cell>
          <cell r="D8" t="str">
            <v>KITCHEN - Conti.</v>
          </cell>
          <cell r="E8" t="str">
            <v>Commi ll - Conti</v>
          </cell>
          <cell r="F8">
            <v>41548</v>
          </cell>
          <cell r="G8">
            <v>7</v>
          </cell>
          <cell r="H8">
            <v>8100</v>
          </cell>
          <cell r="I8" t="str">
            <v>P</v>
          </cell>
          <cell r="J8" t="str">
            <v>WO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WO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CL</v>
          </cell>
          <cell r="V8" t="str">
            <v>CL</v>
          </cell>
          <cell r="W8" t="str">
            <v>CL</v>
          </cell>
          <cell r="X8" t="str">
            <v>PL</v>
          </cell>
          <cell r="Y8" t="str">
            <v>PL</v>
          </cell>
          <cell r="Z8" t="str">
            <v>PL</v>
          </cell>
          <cell r="AA8" t="str">
            <v>PL</v>
          </cell>
          <cell r="AB8" t="str">
            <v>PL</v>
          </cell>
          <cell r="AC8" t="str">
            <v>LWP</v>
          </cell>
          <cell r="AD8" t="str">
            <v>LWP</v>
          </cell>
          <cell r="AE8" t="str">
            <v>WO</v>
          </cell>
          <cell r="AF8" t="str">
            <v>A</v>
          </cell>
          <cell r="AG8" t="str">
            <v>P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 t="str">
            <v>WO</v>
          </cell>
          <cell r="AM8">
            <v>8</v>
          </cell>
          <cell r="AN8">
            <v>0</v>
          </cell>
          <cell r="AO8">
            <v>2</v>
          </cell>
          <cell r="AP8">
            <v>1</v>
          </cell>
          <cell r="AQ8">
            <v>8</v>
          </cell>
          <cell r="AR8">
            <v>0</v>
          </cell>
          <cell r="AS8">
            <v>0</v>
          </cell>
          <cell r="AT8">
            <v>15</v>
          </cell>
          <cell r="AU8">
            <v>3</v>
          </cell>
          <cell r="AV8">
            <v>4</v>
          </cell>
          <cell r="AW8">
            <v>0</v>
          </cell>
          <cell r="AX8">
            <v>27</v>
          </cell>
        </row>
        <row r="9">
          <cell r="B9" t="str">
            <v>BCH-CS-013</v>
          </cell>
          <cell r="C9" t="str">
            <v>Bhushan</v>
          </cell>
          <cell r="D9" t="str">
            <v>KITCHEN - Halwai</v>
          </cell>
          <cell r="E9" t="str">
            <v>Halwai</v>
          </cell>
          <cell r="F9">
            <v>41548</v>
          </cell>
          <cell r="G9">
            <v>2</v>
          </cell>
          <cell r="H9">
            <v>11000</v>
          </cell>
          <cell r="I9" t="str">
            <v>P</v>
          </cell>
          <cell r="J9" t="str">
            <v>CO</v>
          </cell>
          <cell r="K9" t="str">
            <v>P</v>
          </cell>
          <cell r="L9" t="str">
            <v>P</v>
          </cell>
          <cell r="M9" t="str">
            <v>P</v>
          </cell>
          <cell r="N9" t="str">
            <v>P</v>
          </cell>
          <cell r="O9" t="str">
            <v>P</v>
          </cell>
          <cell r="P9" t="str">
            <v>P</v>
          </cell>
          <cell r="Q9" t="str">
            <v>CO</v>
          </cell>
          <cell r="R9" t="str">
            <v>P</v>
          </cell>
          <cell r="S9" t="str">
            <v>P</v>
          </cell>
          <cell r="T9" t="str">
            <v>P</v>
          </cell>
          <cell r="U9" t="str">
            <v>P</v>
          </cell>
          <cell r="V9" t="str">
            <v>CA</v>
          </cell>
          <cell r="W9" t="str">
            <v>CA</v>
          </cell>
          <cell r="X9" t="str">
            <v>WO</v>
          </cell>
          <cell r="Y9" t="str">
            <v>P</v>
          </cell>
          <cell r="Z9" t="str">
            <v>P</v>
          </cell>
          <cell r="AA9" t="str">
            <v>P</v>
          </cell>
          <cell r="AB9" t="str">
            <v>P</v>
          </cell>
          <cell r="AC9" t="str">
            <v>P</v>
          </cell>
          <cell r="AD9" t="str">
            <v>P</v>
          </cell>
          <cell r="AE9" t="str">
            <v>WO</v>
          </cell>
          <cell r="AF9" t="str">
            <v>P</v>
          </cell>
          <cell r="AG9" t="str">
            <v>P</v>
          </cell>
          <cell r="AH9" t="str">
            <v>P</v>
          </cell>
          <cell r="AI9" t="str">
            <v>P</v>
          </cell>
          <cell r="AJ9" t="str">
            <v>P</v>
          </cell>
          <cell r="AK9" t="str">
            <v>P</v>
          </cell>
          <cell r="AL9" t="str">
            <v>WO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2</v>
          </cell>
          <cell r="AT9">
            <v>23</v>
          </cell>
          <cell r="AU9">
            <v>0</v>
          </cell>
          <cell r="AV9">
            <v>3</v>
          </cell>
          <cell r="AW9">
            <v>0</v>
          </cell>
          <cell r="AX9">
            <v>30</v>
          </cell>
        </row>
        <row r="10">
          <cell r="B10" t="str">
            <v>BCH-CS-014</v>
          </cell>
          <cell r="C10" t="str">
            <v>Mukesh Rawat</v>
          </cell>
          <cell r="D10" t="str">
            <v>CAFÉ LOUNGE</v>
          </cell>
          <cell r="E10" t="str">
            <v>Steward</v>
          </cell>
          <cell r="F10">
            <v>41548</v>
          </cell>
          <cell r="G10">
            <v>4</v>
          </cell>
          <cell r="H10">
            <v>9000</v>
          </cell>
          <cell r="I10" t="str">
            <v>P</v>
          </cell>
          <cell r="J10" t="str">
            <v>CO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WO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WO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WO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WO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</v>
          </cell>
          <cell r="AS10">
            <v>0</v>
          </cell>
          <cell r="AT10">
            <v>25</v>
          </cell>
          <cell r="AU10">
            <v>0</v>
          </cell>
          <cell r="AV10">
            <v>4</v>
          </cell>
          <cell r="AW10">
            <v>0</v>
          </cell>
          <cell r="AX10">
            <v>30</v>
          </cell>
        </row>
        <row r="11">
          <cell r="B11" t="str">
            <v>BCH-CS-015</v>
          </cell>
          <cell r="C11" t="str">
            <v>Chander Singh Bisht</v>
          </cell>
          <cell r="D11" t="str">
            <v>PAVILLION - cpt.</v>
          </cell>
          <cell r="E11" t="str">
            <v>Captain</v>
          </cell>
          <cell r="F11">
            <v>41548</v>
          </cell>
          <cell r="G11">
            <v>9</v>
          </cell>
          <cell r="H11">
            <v>12000</v>
          </cell>
          <cell r="I11" t="str">
            <v>CA</v>
          </cell>
          <cell r="J11" t="str">
            <v>WO</v>
          </cell>
          <cell r="K11" t="str">
            <v>P</v>
          </cell>
          <cell r="L11" t="str">
            <v>P</v>
          </cell>
          <cell r="M11" t="str">
            <v>P</v>
          </cell>
          <cell r="N11" t="str">
            <v>P</v>
          </cell>
          <cell r="O11" t="str">
            <v>P</v>
          </cell>
          <cell r="P11" t="str">
            <v>P</v>
          </cell>
          <cell r="Q11" t="str">
            <v>WO</v>
          </cell>
          <cell r="R11" t="str">
            <v>P</v>
          </cell>
          <cell r="S11" t="str">
            <v>P</v>
          </cell>
          <cell r="T11" t="str">
            <v>P</v>
          </cell>
          <cell r="U11" t="str">
            <v>P</v>
          </cell>
          <cell r="V11" t="str">
            <v>P</v>
          </cell>
          <cell r="W11" t="str">
            <v>P</v>
          </cell>
          <cell r="X11" t="str">
            <v>WO</v>
          </cell>
          <cell r="Y11" t="str">
            <v>P</v>
          </cell>
          <cell r="Z11" t="str">
            <v>P</v>
          </cell>
          <cell r="AA11" t="str">
            <v>P</v>
          </cell>
          <cell r="AB11" t="str">
            <v>P</v>
          </cell>
          <cell r="AC11" t="str">
            <v>P</v>
          </cell>
          <cell r="AD11" t="str">
            <v>P</v>
          </cell>
          <cell r="AE11" t="str">
            <v>WO</v>
          </cell>
          <cell r="AF11" t="str">
            <v>P</v>
          </cell>
          <cell r="AG11" t="str">
            <v>P</v>
          </cell>
          <cell r="AH11" t="str">
            <v>P</v>
          </cell>
          <cell r="AI11" t="str">
            <v>P</v>
          </cell>
          <cell r="AJ11" t="str">
            <v>P</v>
          </cell>
          <cell r="AK11" t="str">
            <v>CL</v>
          </cell>
          <cell r="AL11" t="str">
            <v>WO</v>
          </cell>
          <cell r="AM11">
            <v>1</v>
          </cell>
          <cell r="AN11">
            <v>0</v>
          </cell>
          <cell r="AO11">
            <v>0</v>
          </cell>
          <cell r="AP11">
            <v>0</v>
          </cell>
          <cell r="AQ11">
            <v>1</v>
          </cell>
          <cell r="AR11">
            <v>0</v>
          </cell>
          <cell r="AS11">
            <v>1</v>
          </cell>
          <cell r="AT11">
            <v>23</v>
          </cell>
          <cell r="AU11">
            <v>0</v>
          </cell>
          <cell r="AV11">
            <v>5</v>
          </cell>
          <cell r="AW11">
            <v>0</v>
          </cell>
          <cell r="AX11">
            <v>30</v>
          </cell>
        </row>
        <row r="12">
          <cell r="B12" t="str">
            <v>BCH-CS-017</v>
          </cell>
          <cell r="C12" t="str">
            <v>Babu lal </v>
          </cell>
          <cell r="D12" t="str">
            <v>CONCLAVE - M</v>
          </cell>
          <cell r="E12" t="str">
            <v>Catering Assistant</v>
          </cell>
          <cell r="F12">
            <v>41566</v>
          </cell>
          <cell r="G12">
            <v>9</v>
          </cell>
          <cell r="H12">
            <v>15100</v>
          </cell>
          <cell r="I12" t="str">
            <v>P</v>
          </cell>
          <cell r="J12" t="str">
            <v>WO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WO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WO</v>
          </cell>
          <cell r="Y12" t="str">
            <v>CL</v>
          </cell>
          <cell r="Z12" t="str">
            <v>CL</v>
          </cell>
          <cell r="AA12" t="str">
            <v>PL</v>
          </cell>
          <cell r="AB12" t="str">
            <v>PL</v>
          </cell>
          <cell r="AC12" t="str">
            <v>PL</v>
          </cell>
          <cell r="AD12" t="str">
            <v>PL</v>
          </cell>
          <cell r="AE12" t="str">
            <v>WO</v>
          </cell>
          <cell r="AF12" t="str">
            <v>P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WO</v>
          </cell>
          <cell r="AM12">
            <v>6</v>
          </cell>
          <cell r="AN12">
            <v>0</v>
          </cell>
          <cell r="AO12">
            <v>0</v>
          </cell>
          <cell r="AP12">
            <v>0</v>
          </cell>
          <cell r="AQ12">
            <v>6</v>
          </cell>
          <cell r="AR12">
            <v>0</v>
          </cell>
          <cell r="AS12">
            <v>0</v>
          </cell>
          <cell r="AT12">
            <v>19</v>
          </cell>
          <cell r="AU12">
            <v>0</v>
          </cell>
          <cell r="AV12">
            <v>5</v>
          </cell>
          <cell r="AW12">
            <v>0</v>
          </cell>
          <cell r="AX12">
            <v>30</v>
          </cell>
        </row>
        <row r="13">
          <cell r="B13" t="str">
            <v>BCH-CS-019</v>
          </cell>
          <cell r="C13" t="str">
            <v>Ashwini Rana</v>
          </cell>
          <cell r="D13" t="str">
            <v>CONCLAVE STEWARD</v>
          </cell>
          <cell r="E13" t="str">
            <v>Steward</v>
          </cell>
          <cell r="F13">
            <v>41548</v>
          </cell>
          <cell r="G13">
            <v>9</v>
          </cell>
          <cell r="H13">
            <v>9000</v>
          </cell>
          <cell r="I13" t="str">
            <v>P</v>
          </cell>
          <cell r="J13" t="str">
            <v>WO</v>
          </cell>
          <cell r="K13" t="str">
            <v>P</v>
          </cell>
          <cell r="L13" t="str">
            <v>P</v>
          </cell>
          <cell r="M13" t="str">
            <v>P</v>
          </cell>
          <cell r="N13" t="str">
            <v>P</v>
          </cell>
          <cell r="O13" t="str">
            <v>P</v>
          </cell>
          <cell r="P13" t="str">
            <v>P</v>
          </cell>
          <cell r="Q13" t="str">
            <v>WO</v>
          </cell>
          <cell r="R13" t="str">
            <v>P</v>
          </cell>
          <cell r="S13" t="str">
            <v>P</v>
          </cell>
          <cell r="T13" t="str">
            <v>P</v>
          </cell>
          <cell r="U13" t="str">
            <v>P</v>
          </cell>
          <cell r="V13" t="str">
            <v>P</v>
          </cell>
          <cell r="W13" t="str">
            <v>P</v>
          </cell>
          <cell r="X13" t="str">
            <v>WO</v>
          </cell>
          <cell r="Y13" t="str">
            <v>P</v>
          </cell>
          <cell r="Z13" t="str">
            <v>P</v>
          </cell>
          <cell r="AA13" t="str">
            <v>P</v>
          </cell>
          <cell r="AB13" t="str">
            <v>P</v>
          </cell>
          <cell r="AC13" t="str">
            <v>P</v>
          </cell>
          <cell r="AD13" t="str">
            <v>P</v>
          </cell>
          <cell r="AE13" t="str">
            <v>WO</v>
          </cell>
          <cell r="AF13" t="str">
            <v>P</v>
          </cell>
          <cell r="AG13" t="str">
            <v>P</v>
          </cell>
          <cell r="AH13" t="str">
            <v>P</v>
          </cell>
          <cell r="AI13" t="str">
            <v>P</v>
          </cell>
          <cell r="AJ13" t="str">
            <v>P</v>
          </cell>
          <cell r="AK13" t="str">
            <v>P</v>
          </cell>
          <cell r="AL13" t="str">
            <v>WO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25</v>
          </cell>
          <cell r="AU13">
            <v>0</v>
          </cell>
          <cell r="AV13">
            <v>5</v>
          </cell>
          <cell r="AW13">
            <v>0</v>
          </cell>
          <cell r="AX13">
            <v>30</v>
          </cell>
        </row>
        <row r="14">
          <cell r="B14" t="str">
            <v>BCH-CS-020</v>
          </cell>
          <cell r="C14" t="str">
            <v>Manoj Negi</v>
          </cell>
          <cell r="D14" t="str">
            <v>CONCLAVE</v>
          </cell>
          <cell r="E14" t="str">
            <v>Steward</v>
          </cell>
          <cell r="F14">
            <v>41548</v>
          </cell>
          <cell r="G14">
            <v>17</v>
          </cell>
          <cell r="H14">
            <v>9000</v>
          </cell>
          <cell r="I14" t="str">
            <v>P</v>
          </cell>
          <cell r="J14" t="str">
            <v>WO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P</v>
          </cell>
          <cell r="P14" t="str">
            <v>P</v>
          </cell>
          <cell r="Q14" t="str">
            <v>WO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P</v>
          </cell>
          <cell r="X14" t="str">
            <v>WO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WO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 t="str">
            <v>P</v>
          </cell>
          <cell r="AL14" t="str">
            <v>WO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25</v>
          </cell>
          <cell r="AU14">
            <v>0</v>
          </cell>
          <cell r="AV14">
            <v>5</v>
          </cell>
          <cell r="AW14">
            <v>0</v>
          </cell>
          <cell r="AX14">
            <v>30</v>
          </cell>
        </row>
        <row r="15">
          <cell r="B15" t="str">
            <v>BCH-CS-021</v>
          </cell>
          <cell r="C15" t="str">
            <v>Saddam Ansari</v>
          </cell>
          <cell r="D15" t="str">
            <v>CONCLAVE</v>
          </cell>
          <cell r="E15" t="str">
            <v>Steward</v>
          </cell>
          <cell r="F15">
            <v>41548</v>
          </cell>
          <cell r="G15">
            <v>15</v>
          </cell>
          <cell r="H15">
            <v>8100</v>
          </cell>
          <cell r="I15" t="str">
            <v>P</v>
          </cell>
          <cell r="J15" t="str">
            <v>WO</v>
          </cell>
          <cell r="K15" t="str">
            <v>P</v>
          </cell>
          <cell r="L15" t="str">
            <v>P</v>
          </cell>
          <cell r="M15" t="str">
            <v>P</v>
          </cell>
          <cell r="N15" t="str">
            <v>P</v>
          </cell>
          <cell r="O15" t="str">
            <v>P</v>
          </cell>
          <cell r="P15" t="str">
            <v>P</v>
          </cell>
          <cell r="Q15" t="str">
            <v>WO</v>
          </cell>
          <cell r="R15" t="str">
            <v>P</v>
          </cell>
          <cell r="S15" t="str">
            <v>P</v>
          </cell>
          <cell r="T15" t="str">
            <v>P</v>
          </cell>
          <cell r="U15" t="str">
            <v>P</v>
          </cell>
          <cell r="V15" t="str">
            <v>P</v>
          </cell>
          <cell r="W15" t="str">
            <v>P</v>
          </cell>
          <cell r="X15" t="str">
            <v>WO</v>
          </cell>
          <cell r="Y15" t="str">
            <v>P</v>
          </cell>
          <cell r="Z15" t="str">
            <v>P</v>
          </cell>
          <cell r="AA15" t="str">
            <v>P</v>
          </cell>
          <cell r="AB15" t="str">
            <v>P</v>
          </cell>
          <cell r="AC15" t="str">
            <v>P</v>
          </cell>
          <cell r="AD15" t="str">
            <v>P</v>
          </cell>
          <cell r="AE15" t="str">
            <v>WO</v>
          </cell>
          <cell r="AF15" t="str">
            <v>P</v>
          </cell>
          <cell r="AG15" t="str">
            <v>P</v>
          </cell>
          <cell r="AH15" t="str">
            <v>P</v>
          </cell>
          <cell r="AI15" t="str">
            <v>P</v>
          </cell>
          <cell r="AJ15" t="str">
            <v>P</v>
          </cell>
          <cell r="AK15" t="str">
            <v>P</v>
          </cell>
          <cell r="AL15" t="str">
            <v>WO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25</v>
          </cell>
          <cell r="AU15">
            <v>0</v>
          </cell>
          <cell r="AV15">
            <v>5</v>
          </cell>
          <cell r="AW15">
            <v>0</v>
          </cell>
          <cell r="AX15">
            <v>30</v>
          </cell>
        </row>
        <row r="16">
          <cell r="B16" t="str">
            <v>BCH-CS-023</v>
          </cell>
          <cell r="C16" t="str">
            <v>Sandeep Rajput</v>
          </cell>
          <cell r="D16" t="str">
            <v>BAR  ( LUTYENS)</v>
          </cell>
          <cell r="E16" t="str">
            <v>Bar Tender</v>
          </cell>
          <cell r="F16">
            <v>41548</v>
          </cell>
          <cell r="G16">
            <v>10</v>
          </cell>
          <cell r="H16">
            <v>12000</v>
          </cell>
          <cell r="I16" t="str">
            <v>P</v>
          </cell>
          <cell r="J16" t="str">
            <v>WO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P</v>
          </cell>
          <cell r="Q16" t="str">
            <v>WO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WO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WO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 t="str">
            <v>WO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25</v>
          </cell>
          <cell r="AU16">
            <v>0</v>
          </cell>
          <cell r="AV16">
            <v>5</v>
          </cell>
          <cell r="AW16">
            <v>0</v>
          </cell>
          <cell r="AX16">
            <v>30</v>
          </cell>
        </row>
        <row r="17">
          <cell r="B17" t="str">
            <v>BCH-CS-025</v>
          </cell>
          <cell r="C17" t="str">
            <v>Mukesh Verma</v>
          </cell>
          <cell r="D17" t="str">
            <v>BAR  ( LUTYENS)</v>
          </cell>
          <cell r="E17" t="str">
            <v>Steward</v>
          </cell>
          <cell r="F17">
            <v>41548</v>
          </cell>
          <cell r="G17">
            <v>2</v>
          </cell>
          <cell r="H17">
            <v>9000</v>
          </cell>
          <cell r="I17" t="str">
            <v>P</v>
          </cell>
          <cell r="J17" t="str">
            <v>WO</v>
          </cell>
          <cell r="K17" t="str">
            <v>P</v>
          </cell>
          <cell r="L17" t="str">
            <v>P</v>
          </cell>
          <cell r="M17" t="str">
            <v>P</v>
          </cell>
          <cell r="N17" t="str">
            <v>P</v>
          </cell>
          <cell r="O17" t="str">
            <v>P</v>
          </cell>
          <cell r="P17" t="str">
            <v>P</v>
          </cell>
          <cell r="Q17" t="str">
            <v>WO</v>
          </cell>
          <cell r="R17" t="str">
            <v>P</v>
          </cell>
          <cell r="S17" t="str">
            <v>P</v>
          </cell>
          <cell r="T17" t="str">
            <v>P</v>
          </cell>
          <cell r="U17" t="str">
            <v>P</v>
          </cell>
          <cell r="V17" t="str">
            <v>P</v>
          </cell>
          <cell r="W17" t="str">
            <v>P</v>
          </cell>
          <cell r="X17" t="str">
            <v>WO</v>
          </cell>
          <cell r="Y17" t="str">
            <v>P</v>
          </cell>
          <cell r="Z17" t="str">
            <v>P</v>
          </cell>
          <cell r="AA17" t="str">
            <v>P</v>
          </cell>
          <cell r="AB17" t="str">
            <v>P</v>
          </cell>
          <cell r="AC17" t="str">
            <v>P</v>
          </cell>
          <cell r="AD17" t="str">
            <v>P</v>
          </cell>
          <cell r="AE17" t="str">
            <v>WO</v>
          </cell>
          <cell r="AF17" t="str">
            <v>P</v>
          </cell>
          <cell r="AG17" t="str">
            <v>P</v>
          </cell>
          <cell r="AH17" t="str">
            <v>P</v>
          </cell>
          <cell r="AI17" t="str">
            <v>P</v>
          </cell>
          <cell r="AJ17" t="str">
            <v>P</v>
          </cell>
          <cell r="AK17" t="str">
            <v>P</v>
          </cell>
          <cell r="AL17" t="str">
            <v>WO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25</v>
          </cell>
          <cell r="AU17">
            <v>0</v>
          </cell>
          <cell r="AV17">
            <v>5</v>
          </cell>
          <cell r="AW17">
            <v>0</v>
          </cell>
          <cell r="AX17">
            <v>30</v>
          </cell>
        </row>
        <row r="18">
          <cell r="B18" t="str">
            <v>BCH-CS-027</v>
          </cell>
          <cell r="C18" t="str">
            <v>Rajesh Singh</v>
          </cell>
          <cell r="D18" t="str">
            <v>BANQUETS</v>
          </cell>
          <cell r="E18" t="str">
            <v>Captain</v>
          </cell>
          <cell r="F18">
            <v>41548</v>
          </cell>
          <cell r="G18">
            <v>3</v>
          </cell>
          <cell r="H18">
            <v>13000</v>
          </cell>
          <cell r="I18" t="str">
            <v>P</v>
          </cell>
          <cell r="J18" t="str">
            <v>CO</v>
          </cell>
          <cell r="K18" t="str">
            <v>P</v>
          </cell>
          <cell r="L18" t="str">
            <v>P</v>
          </cell>
          <cell r="M18" t="str">
            <v>P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WO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P</v>
          </cell>
          <cell r="W18" t="str">
            <v>P</v>
          </cell>
          <cell r="X18" t="str">
            <v>WO</v>
          </cell>
          <cell r="Y18" t="str">
            <v>CA</v>
          </cell>
          <cell r="Z18" t="str">
            <v>CA</v>
          </cell>
          <cell r="AA18" t="str">
            <v>CA</v>
          </cell>
          <cell r="AB18" t="str">
            <v>CL</v>
          </cell>
          <cell r="AC18" t="str">
            <v>P</v>
          </cell>
          <cell r="AD18" t="str">
            <v>P</v>
          </cell>
          <cell r="AE18" t="str">
            <v>WO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P</v>
          </cell>
          <cell r="AK18" t="str">
            <v>P</v>
          </cell>
          <cell r="AL18" t="str">
            <v>WO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1</v>
          </cell>
          <cell r="AR18">
            <v>1</v>
          </cell>
          <cell r="AS18">
            <v>3</v>
          </cell>
          <cell r="AT18">
            <v>21</v>
          </cell>
          <cell r="AU18">
            <v>0</v>
          </cell>
          <cell r="AV18">
            <v>4</v>
          </cell>
          <cell r="AW18">
            <v>0</v>
          </cell>
          <cell r="AX18">
            <v>30</v>
          </cell>
        </row>
        <row r="19">
          <cell r="B19" t="str">
            <v>BCH-CS-028</v>
          </cell>
          <cell r="C19" t="str">
            <v>Shyam Singh</v>
          </cell>
          <cell r="D19" t="str">
            <v>BANQUETS</v>
          </cell>
          <cell r="E19" t="str">
            <v>Captain</v>
          </cell>
          <cell r="F19">
            <v>41548</v>
          </cell>
          <cell r="G19">
            <v>7</v>
          </cell>
          <cell r="H19">
            <v>13000</v>
          </cell>
          <cell r="I19" t="str">
            <v>P</v>
          </cell>
          <cell r="J19" t="str">
            <v>CO</v>
          </cell>
          <cell r="K19" t="str">
            <v>P</v>
          </cell>
          <cell r="L19" t="str">
            <v>P</v>
          </cell>
          <cell r="M19" t="str">
            <v>P</v>
          </cell>
          <cell r="N19" t="str">
            <v>P</v>
          </cell>
          <cell r="O19" t="str">
            <v>P</v>
          </cell>
          <cell r="P19" t="str">
            <v>P</v>
          </cell>
          <cell r="Q19" t="str">
            <v>WO</v>
          </cell>
          <cell r="R19" t="str">
            <v>CA</v>
          </cell>
          <cell r="S19" t="str">
            <v>P</v>
          </cell>
          <cell r="T19" t="str">
            <v>P</v>
          </cell>
          <cell r="U19" t="str">
            <v>P</v>
          </cell>
          <cell r="V19" t="str">
            <v>P</v>
          </cell>
          <cell r="W19" t="str">
            <v>P</v>
          </cell>
          <cell r="X19" t="str">
            <v>WO</v>
          </cell>
          <cell r="Y19" t="str">
            <v>P</v>
          </cell>
          <cell r="Z19" t="str">
            <v>P</v>
          </cell>
          <cell r="AA19" t="str">
            <v>P</v>
          </cell>
          <cell r="AB19" t="str">
            <v>P</v>
          </cell>
          <cell r="AC19" t="str">
            <v>P</v>
          </cell>
          <cell r="AD19" t="str">
            <v>P</v>
          </cell>
          <cell r="AE19" t="str">
            <v>WO</v>
          </cell>
          <cell r="AF19" t="str">
            <v>P</v>
          </cell>
          <cell r="AG19" t="str">
            <v>CL</v>
          </cell>
          <cell r="AH19" t="str">
            <v>CL</v>
          </cell>
          <cell r="AI19" t="str">
            <v>P</v>
          </cell>
          <cell r="AJ19" t="str">
            <v>P</v>
          </cell>
          <cell r="AK19" t="str">
            <v>P</v>
          </cell>
          <cell r="AL19" t="str">
            <v>WO</v>
          </cell>
          <cell r="AM19">
            <v>2</v>
          </cell>
          <cell r="AN19">
            <v>0</v>
          </cell>
          <cell r="AO19">
            <v>0</v>
          </cell>
          <cell r="AP19">
            <v>0</v>
          </cell>
          <cell r="AQ19">
            <v>2</v>
          </cell>
          <cell r="AR19">
            <v>1</v>
          </cell>
          <cell r="AS19">
            <v>1</v>
          </cell>
          <cell r="AT19">
            <v>22</v>
          </cell>
          <cell r="AU19">
            <v>0</v>
          </cell>
          <cell r="AV19">
            <v>4</v>
          </cell>
          <cell r="AW19">
            <v>0</v>
          </cell>
          <cell r="AX19">
            <v>30</v>
          </cell>
        </row>
        <row r="20">
          <cell r="B20" t="str">
            <v>BCH-CS-030</v>
          </cell>
          <cell r="C20" t="str">
            <v>Nitesh Sharma</v>
          </cell>
          <cell r="D20" t="str">
            <v>BANQUETS</v>
          </cell>
          <cell r="E20" t="str">
            <v>Asst. Manager</v>
          </cell>
          <cell r="F20">
            <v>41548</v>
          </cell>
          <cell r="G20">
            <v>18</v>
          </cell>
          <cell r="H20">
            <v>17000</v>
          </cell>
          <cell r="I20" t="str">
            <v>CA</v>
          </cell>
          <cell r="J20" t="str">
            <v>CO</v>
          </cell>
          <cell r="K20" t="str">
            <v>P</v>
          </cell>
          <cell r="L20" t="str">
            <v>P</v>
          </cell>
          <cell r="M20" t="str">
            <v>CA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CO</v>
          </cell>
          <cell r="R20" t="str">
            <v>P</v>
          </cell>
          <cell r="S20" t="str">
            <v>CA</v>
          </cell>
          <cell r="T20" t="str">
            <v>CA</v>
          </cell>
          <cell r="U20" t="str">
            <v>CA</v>
          </cell>
          <cell r="V20" t="str">
            <v>P</v>
          </cell>
          <cell r="W20" t="str">
            <v>P</v>
          </cell>
          <cell r="X20" t="str">
            <v>WO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CL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WO</v>
          </cell>
          <cell r="AM20">
            <v>1</v>
          </cell>
          <cell r="AN20">
            <v>0</v>
          </cell>
          <cell r="AO20">
            <v>0</v>
          </cell>
          <cell r="AP20">
            <v>0</v>
          </cell>
          <cell r="AQ20">
            <v>1</v>
          </cell>
          <cell r="AR20">
            <v>2</v>
          </cell>
          <cell r="AS20">
            <v>5</v>
          </cell>
          <cell r="AT20">
            <v>19</v>
          </cell>
          <cell r="AU20">
            <v>0</v>
          </cell>
          <cell r="AV20">
            <v>3</v>
          </cell>
          <cell r="AW20">
            <v>0</v>
          </cell>
          <cell r="AX20">
            <v>30</v>
          </cell>
        </row>
        <row r="21">
          <cell r="B21" t="str">
            <v>BCH-CS-032</v>
          </cell>
          <cell r="C21" t="str">
            <v>Sudhir Attri</v>
          </cell>
          <cell r="D21" t="str">
            <v>STORE</v>
          </cell>
          <cell r="E21" t="str">
            <v>Store Supervsior</v>
          </cell>
          <cell r="F21">
            <v>41548</v>
          </cell>
          <cell r="G21">
            <v>24</v>
          </cell>
          <cell r="H21">
            <v>13500</v>
          </cell>
          <cell r="I21" t="str">
            <v>P</v>
          </cell>
          <cell r="J21" t="str">
            <v>WO</v>
          </cell>
          <cell r="K21" t="str">
            <v>P</v>
          </cell>
          <cell r="L21" t="str">
            <v>P</v>
          </cell>
          <cell r="M21" t="str">
            <v>P</v>
          </cell>
          <cell r="N21" t="str">
            <v>P</v>
          </cell>
          <cell r="O21" t="str">
            <v>P</v>
          </cell>
          <cell r="P21" t="str">
            <v>P</v>
          </cell>
          <cell r="Q21" t="str">
            <v>WO</v>
          </cell>
          <cell r="R21" t="str">
            <v>P</v>
          </cell>
          <cell r="S21" t="str">
            <v>P</v>
          </cell>
          <cell r="T21" t="str">
            <v>P</v>
          </cell>
          <cell r="U21" t="str">
            <v>P</v>
          </cell>
          <cell r="V21" t="str">
            <v>P</v>
          </cell>
          <cell r="W21" t="str">
            <v>P</v>
          </cell>
          <cell r="X21" t="str">
            <v>WO</v>
          </cell>
          <cell r="Y21" t="str">
            <v>P</v>
          </cell>
          <cell r="Z21" t="str">
            <v>P</v>
          </cell>
          <cell r="AA21" t="str">
            <v>P</v>
          </cell>
          <cell r="AB21" t="str">
            <v>P</v>
          </cell>
          <cell r="AC21" t="str">
            <v>P</v>
          </cell>
          <cell r="AD21" t="str">
            <v>P</v>
          </cell>
          <cell r="AE21" t="str">
            <v>WO</v>
          </cell>
          <cell r="AF21" t="str">
            <v>P</v>
          </cell>
          <cell r="AG21" t="str">
            <v>P</v>
          </cell>
          <cell r="AH21" t="str">
            <v>P</v>
          </cell>
          <cell r="AI21" t="str">
            <v>P</v>
          </cell>
          <cell r="AJ21" t="str">
            <v>P</v>
          </cell>
          <cell r="AK21" t="str">
            <v>P</v>
          </cell>
          <cell r="AL21" t="str">
            <v>WO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25</v>
          </cell>
          <cell r="AU21">
            <v>0</v>
          </cell>
          <cell r="AV21">
            <v>5</v>
          </cell>
          <cell r="AW21">
            <v>0</v>
          </cell>
          <cell r="AX21">
            <v>30</v>
          </cell>
        </row>
        <row r="22">
          <cell r="B22" t="str">
            <v>BCH-CS-033</v>
          </cell>
          <cell r="C22" t="str">
            <v>Bharat Sharma</v>
          </cell>
          <cell r="D22" t="str">
            <v>STORE</v>
          </cell>
          <cell r="E22" t="str">
            <v>Linen Keeper</v>
          </cell>
          <cell r="F22">
            <v>41548</v>
          </cell>
          <cell r="G22">
            <v>4</v>
          </cell>
          <cell r="H22">
            <v>8100</v>
          </cell>
          <cell r="I22" t="str">
            <v>P</v>
          </cell>
          <cell r="J22" t="str">
            <v>WO</v>
          </cell>
          <cell r="K22" t="str">
            <v>P</v>
          </cell>
          <cell r="L22" t="str">
            <v>P</v>
          </cell>
          <cell r="M22" t="str">
            <v>P</v>
          </cell>
          <cell r="N22" t="str">
            <v>P</v>
          </cell>
          <cell r="O22" t="str">
            <v>P</v>
          </cell>
          <cell r="P22" t="str">
            <v>P</v>
          </cell>
          <cell r="Q22" t="str">
            <v>WO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CO</v>
          </cell>
          <cell r="Y22" t="str">
            <v>P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CO</v>
          </cell>
          <cell r="AF22" t="str">
            <v>CA</v>
          </cell>
          <cell r="AG22" t="str">
            <v>CA</v>
          </cell>
          <cell r="AH22" t="str">
            <v>CL</v>
          </cell>
          <cell r="AI22" t="str">
            <v>CL</v>
          </cell>
          <cell r="AJ22" t="str">
            <v>PL</v>
          </cell>
          <cell r="AK22" t="str">
            <v>PL</v>
          </cell>
          <cell r="AL22" t="str">
            <v>WO</v>
          </cell>
          <cell r="AM22">
            <v>4</v>
          </cell>
          <cell r="AN22">
            <v>0</v>
          </cell>
          <cell r="AO22">
            <v>0</v>
          </cell>
          <cell r="AP22">
            <v>0</v>
          </cell>
          <cell r="AQ22">
            <v>4</v>
          </cell>
          <cell r="AR22">
            <v>2</v>
          </cell>
          <cell r="AS22">
            <v>2</v>
          </cell>
          <cell r="AT22">
            <v>19</v>
          </cell>
          <cell r="AU22">
            <v>0</v>
          </cell>
          <cell r="AV22">
            <v>3</v>
          </cell>
          <cell r="AW22">
            <v>0</v>
          </cell>
          <cell r="AX22">
            <v>30</v>
          </cell>
        </row>
        <row r="23">
          <cell r="B23" t="str">
            <v>BCH-CS-034</v>
          </cell>
          <cell r="C23" t="str">
            <v>Ajay Kr. Maurya</v>
          </cell>
          <cell r="D23" t="str">
            <v>STORE - Driver</v>
          </cell>
          <cell r="E23" t="str">
            <v>Driver</v>
          </cell>
          <cell r="F23">
            <v>41548</v>
          </cell>
          <cell r="G23">
            <v>8</v>
          </cell>
          <cell r="H23">
            <v>10000</v>
          </cell>
          <cell r="I23" t="str">
            <v>P</v>
          </cell>
          <cell r="J23" t="str">
            <v>CO</v>
          </cell>
          <cell r="K23" t="str">
            <v>P</v>
          </cell>
          <cell r="L23" t="str">
            <v>P</v>
          </cell>
          <cell r="M23" t="str">
            <v>P</v>
          </cell>
          <cell r="N23" t="str">
            <v>P</v>
          </cell>
          <cell r="O23" t="str">
            <v>P</v>
          </cell>
          <cell r="P23" t="str">
            <v>P</v>
          </cell>
          <cell r="Q23" t="str">
            <v>WO</v>
          </cell>
          <cell r="R23" t="str">
            <v>P</v>
          </cell>
          <cell r="S23" t="str">
            <v>P</v>
          </cell>
          <cell r="T23" t="str">
            <v>P</v>
          </cell>
          <cell r="U23" t="str">
            <v>P</v>
          </cell>
          <cell r="V23" t="str">
            <v>P</v>
          </cell>
          <cell r="W23" t="str">
            <v>P</v>
          </cell>
          <cell r="X23" t="str">
            <v>CO</v>
          </cell>
          <cell r="Y23" t="str">
            <v>P</v>
          </cell>
          <cell r="Z23" t="str">
            <v>P</v>
          </cell>
          <cell r="AA23" t="str">
            <v>P</v>
          </cell>
          <cell r="AB23" t="str">
            <v>P</v>
          </cell>
          <cell r="AC23" t="str">
            <v>P</v>
          </cell>
          <cell r="AD23" t="str">
            <v>P</v>
          </cell>
          <cell r="AE23" t="str">
            <v>WO</v>
          </cell>
          <cell r="AF23" t="str">
            <v>P</v>
          </cell>
          <cell r="AG23" t="str">
            <v>CA</v>
          </cell>
          <cell r="AH23" t="str">
            <v>CA</v>
          </cell>
          <cell r="AI23" t="str">
            <v>P</v>
          </cell>
          <cell r="AJ23" t="str">
            <v>P</v>
          </cell>
          <cell r="AK23" t="str">
            <v>P</v>
          </cell>
          <cell r="AL23" t="str">
            <v>WO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2</v>
          </cell>
          <cell r="AS23">
            <v>2</v>
          </cell>
          <cell r="AT23">
            <v>23</v>
          </cell>
          <cell r="AU23">
            <v>0</v>
          </cell>
          <cell r="AV23">
            <v>3</v>
          </cell>
          <cell r="AW23">
            <v>0</v>
          </cell>
          <cell r="AX23">
            <v>30</v>
          </cell>
        </row>
        <row r="24">
          <cell r="B24" t="str">
            <v>BCH-CS-035</v>
          </cell>
          <cell r="C24" t="str">
            <v>Hansa Bhatt</v>
          </cell>
          <cell r="D24" t="str">
            <v>MAINTAINCE</v>
          </cell>
          <cell r="E24" t="str">
            <v>Supervisor</v>
          </cell>
          <cell r="F24">
            <v>41548</v>
          </cell>
          <cell r="G24">
            <v>10</v>
          </cell>
          <cell r="H24">
            <v>15100</v>
          </cell>
          <cell r="I24" t="str">
            <v>P</v>
          </cell>
          <cell r="J24" t="str">
            <v>CO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CO</v>
          </cell>
          <cell r="R24" t="str">
            <v>P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WO</v>
          </cell>
          <cell r="Y24" t="str">
            <v>P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 t="str">
            <v>P</v>
          </cell>
          <cell r="AK24" t="str">
            <v>P</v>
          </cell>
          <cell r="AL24" t="str">
            <v>WO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</v>
          </cell>
          <cell r="AS24">
            <v>0</v>
          </cell>
          <cell r="AT24">
            <v>25</v>
          </cell>
          <cell r="AU24">
            <v>0</v>
          </cell>
          <cell r="AV24">
            <v>3</v>
          </cell>
          <cell r="AW24">
            <v>0</v>
          </cell>
          <cell r="AX24">
            <v>30</v>
          </cell>
        </row>
        <row r="25">
          <cell r="B25" t="str">
            <v>BCH-CS-044</v>
          </cell>
          <cell r="C25" t="str">
            <v>Biplab Mandal</v>
          </cell>
          <cell r="D25" t="str">
            <v>BANQUETS</v>
          </cell>
          <cell r="E25" t="str">
            <v>Steward</v>
          </cell>
          <cell r="F25">
            <v>41549</v>
          </cell>
          <cell r="G25">
            <v>5</v>
          </cell>
          <cell r="H25">
            <v>9000</v>
          </cell>
          <cell r="I25" t="str">
            <v>CA</v>
          </cell>
          <cell r="J25" t="str">
            <v>CO</v>
          </cell>
          <cell r="K25" t="str">
            <v>P</v>
          </cell>
          <cell r="L25" t="str">
            <v>P</v>
          </cell>
          <cell r="M25" t="str">
            <v>P</v>
          </cell>
          <cell r="N25" t="str">
            <v>P</v>
          </cell>
          <cell r="O25" t="str">
            <v>P</v>
          </cell>
          <cell r="P25" t="str">
            <v>P</v>
          </cell>
          <cell r="Q25" t="str">
            <v>CO</v>
          </cell>
          <cell r="R25" t="str">
            <v>P</v>
          </cell>
          <cell r="S25" t="str">
            <v>CA</v>
          </cell>
          <cell r="T25" t="str">
            <v>P</v>
          </cell>
          <cell r="U25" t="str">
            <v>P</v>
          </cell>
          <cell r="V25" t="str">
            <v>P</v>
          </cell>
          <cell r="W25" t="str">
            <v>P</v>
          </cell>
          <cell r="X25" t="str">
            <v>WO</v>
          </cell>
          <cell r="Y25" t="str">
            <v>P</v>
          </cell>
          <cell r="Z25" t="str">
            <v>P</v>
          </cell>
          <cell r="AA25" t="str">
            <v>P</v>
          </cell>
          <cell r="AB25" t="str">
            <v>P</v>
          </cell>
          <cell r="AC25" t="str">
            <v>P</v>
          </cell>
          <cell r="AD25" t="str">
            <v>P</v>
          </cell>
          <cell r="AE25" t="str">
            <v>WO</v>
          </cell>
          <cell r="AF25" t="str">
            <v>CA</v>
          </cell>
          <cell r="AG25" t="str">
            <v>P</v>
          </cell>
          <cell r="AH25" t="str">
            <v>P</v>
          </cell>
          <cell r="AI25" t="str">
            <v>P</v>
          </cell>
          <cell r="AJ25" t="str">
            <v>P</v>
          </cell>
          <cell r="AK25" t="str">
            <v>P</v>
          </cell>
          <cell r="AL25" t="str">
            <v>WO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2</v>
          </cell>
          <cell r="AS25">
            <v>3</v>
          </cell>
          <cell r="AT25">
            <v>22</v>
          </cell>
          <cell r="AU25">
            <v>0</v>
          </cell>
          <cell r="AV25">
            <v>3</v>
          </cell>
          <cell r="AW25">
            <v>0</v>
          </cell>
          <cell r="AX25">
            <v>30</v>
          </cell>
        </row>
        <row r="26">
          <cell r="B26" t="str">
            <v>BCH-CS-047</v>
          </cell>
          <cell r="C26" t="str">
            <v>Puran Singh</v>
          </cell>
          <cell r="D26" t="str">
            <v>PAVILLION</v>
          </cell>
          <cell r="E26" t="str">
            <v>Steward</v>
          </cell>
          <cell r="F26">
            <v>41552</v>
          </cell>
          <cell r="G26">
            <v>16</v>
          </cell>
          <cell r="H26">
            <v>9000</v>
          </cell>
          <cell r="I26" t="str">
            <v>P</v>
          </cell>
          <cell r="J26" t="str">
            <v>WO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P</v>
          </cell>
          <cell r="Q26" t="str">
            <v>WO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CA</v>
          </cell>
          <cell r="X26" t="str">
            <v>WO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 t="str">
            <v>WO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</v>
          </cell>
          <cell r="AT26">
            <v>24</v>
          </cell>
          <cell r="AU26">
            <v>0</v>
          </cell>
          <cell r="AV26">
            <v>5</v>
          </cell>
          <cell r="AW26">
            <v>0</v>
          </cell>
          <cell r="AX26">
            <v>30</v>
          </cell>
        </row>
        <row r="27">
          <cell r="B27" t="str">
            <v>BCH-CS-048</v>
          </cell>
          <cell r="C27" t="str">
            <v>\</v>
          </cell>
          <cell r="D27" t="str">
            <v>KITCHEN - Tandoor</v>
          </cell>
          <cell r="E27" t="str">
            <v>Commi ll - Tandoor</v>
          </cell>
          <cell r="F27">
            <v>41553</v>
          </cell>
          <cell r="G27">
            <v>14</v>
          </cell>
          <cell r="H27">
            <v>8500</v>
          </cell>
          <cell r="I27" t="str">
            <v>P</v>
          </cell>
          <cell r="J27" t="str">
            <v>WO</v>
          </cell>
          <cell r="K27" t="str">
            <v>P</v>
          </cell>
          <cell r="L27" t="str">
            <v>P</v>
          </cell>
          <cell r="M27" t="str">
            <v>P</v>
          </cell>
          <cell r="N27" t="str">
            <v>P</v>
          </cell>
          <cell r="O27" t="str">
            <v>P</v>
          </cell>
          <cell r="P27" t="str">
            <v>P</v>
          </cell>
          <cell r="Q27" t="str">
            <v>WO</v>
          </cell>
          <cell r="R27" t="str">
            <v>P</v>
          </cell>
          <cell r="S27" t="str">
            <v>P</v>
          </cell>
          <cell r="T27" t="str">
            <v>P</v>
          </cell>
          <cell r="U27" t="str">
            <v>P</v>
          </cell>
          <cell r="V27" t="str">
            <v>P</v>
          </cell>
          <cell r="W27" t="str">
            <v>P</v>
          </cell>
          <cell r="X27" t="str">
            <v>WO</v>
          </cell>
          <cell r="Y27" t="str">
            <v>CL</v>
          </cell>
          <cell r="Z27" t="str">
            <v>P</v>
          </cell>
          <cell r="AA27" t="str">
            <v>P</v>
          </cell>
          <cell r="AB27" t="str">
            <v>P</v>
          </cell>
          <cell r="AC27" t="str">
            <v>P</v>
          </cell>
          <cell r="AD27" t="str">
            <v>P</v>
          </cell>
          <cell r="AE27" t="str">
            <v>WO</v>
          </cell>
          <cell r="AF27" t="str">
            <v>P</v>
          </cell>
          <cell r="AG27" t="str">
            <v>P</v>
          </cell>
          <cell r="AH27" t="str">
            <v>P</v>
          </cell>
          <cell r="AI27" t="str">
            <v>P</v>
          </cell>
          <cell r="AJ27" t="str">
            <v>P</v>
          </cell>
          <cell r="AK27" t="str">
            <v>P</v>
          </cell>
          <cell r="AL27" t="str">
            <v>WO</v>
          </cell>
          <cell r="AM27">
            <v>1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0</v>
          </cell>
          <cell r="AT27">
            <v>24</v>
          </cell>
          <cell r="AU27">
            <v>0</v>
          </cell>
          <cell r="AV27">
            <v>5</v>
          </cell>
          <cell r="AW27">
            <v>0</v>
          </cell>
          <cell r="AX27">
            <v>30</v>
          </cell>
        </row>
        <row r="28">
          <cell r="B28" t="str">
            <v>BCH-CS-050</v>
          </cell>
          <cell r="C28" t="str">
            <v>Saroj Alam</v>
          </cell>
          <cell r="D28" t="str">
            <v>BANQUETS</v>
          </cell>
          <cell r="E28" t="str">
            <v>Steward</v>
          </cell>
          <cell r="F28">
            <v>41553</v>
          </cell>
          <cell r="G28">
            <v>8500</v>
          </cell>
          <cell r="H28" t="str">
            <v>P</v>
          </cell>
          <cell r="I28" t="str">
            <v>WO</v>
          </cell>
          <cell r="J28" t="str">
            <v>P</v>
          </cell>
          <cell r="K28" t="str">
            <v>P</v>
          </cell>
          <cell r="L28" t="str">
            <v>P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WO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P</v>
          </cell>
          <cell r="W28" t="str">
            <v>WO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CA</v>
          </cell>
          <cell r="AD28" t="str">
            <v>CO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WO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</v>
          </cell>
          <cell r="AR28">
            <v>1</v>
          </cell>
          <cell r="AS28">
            <v>24</v>
          </cell>
          <cell r="AT28">
            <v>0</v>
          </cell>
          <cell r="AU28">
            <v>4</v>
          </cell>
          <cell r="AV28">
            <v>0</v>
          </cell>
          <cell r="AW28">
            <v>30</v>
          </cell>
        </row>
        <row r="29">
          <cell r="B29" t="str">
            <v>BCH-CS-052</v>
          </cell>
          <cell r="C29" t="str">
            <v>Brijesh</v>
          </cell>
          <cell r="D29" t="str">
            <v>KITCHEN - Indian</v>
          </cell>
          <cell r="E29" t="str">
            <v>Commi ll - Indian</v>
          </cell>
          <cell r="F29">
            <v>41555</v>
          </cell>
          <cell r="G29">
            <v>8100</v>
          </cell>
          <cell r="H29" t="str">
            <v>P</v>
          </cell>
          <cell r="I29" t="str">
            <v>WO</v>
          </cell>
          <cell r="J29" t="str">
            <v>P</v>
          </cell>
          <cell r="K29" t="str">
            <v>P</v>
          </cell>
          <cell r="L29" t="str">
            <v>P</v>
          </cell>
          <cell r="M29" t="str">
            <v>P</v>
          </cell>
          <cell r="N29" t="str">
            <v>P</v>
          </cell>
          <cell r="O29" t="str">
            <v>P</v>
          </cell>
          <cell r="P29" t="str">
            <v>WO</v>
          </cell>
          <cell r="Q29" t="str">
            <v>P</v>
          </cell>
          <cell r="R29" t="str">
            <v>P</v>
          </cell>
          <cell r="S29" t="str">
            <v>P</v>
          </cell>
          <cell r="T29" t="str">
            <v>P</v>
          </cell>
          <cell r="U29" t="str">
            <v>P</v>
          </cell>
          <cell r="V29" t="str">
            <v>P</v>
          </cell>
          <cell r="W29" t="str">
            <v>WO</v>
          </cell>
          <cell r="X29" t="str">
            <v>P</v>
          </cell>
          <cell r="Y29" t="str">
            <v>P</v>
          </cell>
          <cell r="Z29" t="str">
            <v>P</v>
          </cell>
          <cell r="AA29" t="str">
            <v>P</v>
          </cell>
          <cell r="AB29" t="str">
            <v>P</v>
          </cell>
          <cell r="AC29" t="str">
            <v>P</v>
          </cell>
          <cell r="AD29" t="str">
            <v>WO</v>
          </cell>
          <cell r="AE29" t="str">
            <v>P</v>
          </cell>
          <cell r="AF29" t="str">
            <v>P</v>
          </cell>
          <cell r="AG29" t="str">
            <v>P</v>
          </cell>
          <cell r="AH29" t="str">
            <v>P</v>
          </cell>
          <cell r="AI29" t="str">
            <v>P</v>
          </cell>
          <cell r="AJ29" t="str">
            <v>P</v>
          </cell>
          <cell r="AK29" t="str">
            <v>WO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25</v>
          </cell>
          <cell r="AT29">
            <v>0</v>
          </cell>
          <cell r="AU29">
            <v>5</v>
          </cell>
          <cell r="AV29">
            <v>0</v>
          </cell>
          <cell r="AW29">
            <v>30</v>
          </cell>
        </row>
        <row r="30">
          <cell r="B30" t="str">
            <v>BCH-CS-054</v>
          </cell>
          <cell r="C30" t="str">
            <v>Jaipal Singh</v>
          </cell>
          <cell r="D30" t="str">
            <v>STORE</v>
          </cell>
          <cell r="E30" t="str">
            <v>Store Keeper</v>
          </cell>
          <cell r="F30">
            <v>41557</v>
          </cell>
          <cell r="G30">
            <v>9000</v>
          </cell>
          <cell r="H30" t="str">
            <v>P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WO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WO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WO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WO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25</v>
          </cell>
          <cell r="AT30">
            <v>0</v>
          </cell>
          <cell r="AU30">
            <v>5</v>
          </cell>
          <cell r="AV30">
            <v>0</v>
          </cell>
          <cell r="AW30">
            <v>30</v>
          </cell>
        </row>
        <row r="31">
          <cell r="B31" t="str">
            <v>BCH-CS-057</v>
          </cell>
          <cell r="C31" t="str">
            <v>Rakesh Kumar</v>
          </cell>
          <cell r="D31" t="str">
            <v>KITCHEN - Conti.</v>
          </cell>
          <cell r="E31" t="str">
            <v>Commi ll - Conti</v>
          </cell>
          <cell r="F31">
            <v>41564</v>
          </cell>
          <cell r="G31">
            <v>8100</v>
          </cell>
          <cell r="H31" t="str">
            <v>P</v>
          </cell>
          <cell r="I31" t="str">
            <v>WO</v>
          </cell>
          <cell r="J31" t="str">
            <v>CL</v>
          </cell>
          <cell r="K31" t="str">
            <v>P</v>
          </cell>
          <cell r="L31" t="str">
            <v>P</v>
          </cell>
          <cell r="M31" t="str">
            <v>P</v>
          </cell>
          <cell r="N31" t="str">
            <v>P</v>
          </cell>
          <cell r="O31" t="str">
            <v>P</v>
          </cell>
          <cell r="P31" t="str">
            <v>CO</v>
          </cell>
          <cell r="Q31" t="str">
            <v>CA</v>
          </cell>
          <cell r="R31" t="str">
            <v>P</v>
          </cell>
          <cell r="S31" t="str">
            <v>P</v>
          </cell>
          <cell r="T31" t="str">
            <v>P</v>
          </cell>
          <cell r="U31" t="str">
            <v>P</v>
          </cell>
          <cell r="V31" t="str">
            <v>P</v>
          </cell>
          <cell r="W31" t="str">
            <v>WO</v>
          </cell>
          <cell r="X31" t="str">
            <v>P</v>
          </cell>
          <cell r="Y31" t="str">
            <v>P</v>
          </cell>
          <cell r="Z31" t="str">
            <v>P</v>
          </cell>
          <cell r="AA31" t="str">
            <v>P</v>
          </cell>
          <cell r="AB31" t="str">
            <v>P</v>
          </cell>
          <cell r="AC31" t="str">
            <v>P</v>
          </cell>
          <cell r="AD31" t="str">
            <v>WO</v>
          </cell>
          <cell r="AE31" t="str">
            <v>CL</v>
          </cell>
          <cell r="AF31" t="str">
            <v>CL</v>
          </cell>
          <cell r="AG31" t="str">
            <v>A</v>
          </cell>
          <cell r="AH31" t="str">
            <v>A</v>
          </cell>
          <cell r="AI31" t="str">
            <v>A</v>
          </cell>
          <cell r="AJ31" t="str">
            <v>A</v>
          </cell>
          <cell r="AK31" t="str">
            <v>WO</v>
          </cell>
          <cell r="AL31">
            <v>3</v>
          </cell>
          <cell r="AM31">
            <v>0</v>
          </cell>
          <cell r="AN31">
            <v>0</v>
          </cell>
          <cell r="AO31">
            <v>4</v>
          </cell>
          <cell r="AP31">
            <v>3</v>
          </cell>
          <cell r="AQ31">
            <v>1</v>
          </cell>
          <cell r="AR31">
            <v>1</v>
          </cell>
          <cell r="AS31">
            <v>17</v>
          </cell>
          <cell r="AT31">
            <v>4</v>
          </cell>
          <cell r="AU31">
            <v>4</v>
          </cell>
          <cell r="AV31">
            <v>0</v>
          </cell>
          <cell r="AW31">
            <v>26</v>
          </cell>
        </row>
        <row r="32">
          <cell r="B32" t="str">
            <v>BCH-CS-062</v>
          </cell>
          <cell r="C32" t="str">
            <v>Anwar Ali</v>
          </cell>
          <cell r="D32" t="str">
            <v>PAVILLION</v>
          </cell>
          <cell r="E32" t="str">
            <v>Steward</v>
          </cell>
          <cell r="F32">
            <v>41585</v>
          </cell>
          <cell r="G32">
            <v>5</v>
          </cell>
          <cell r="H32">
            <v>9000</v>
          </cell>
          <cell r="I32" t="str">
            <v>P</v>
          </cell>
          <cell r="J32" t="str">
            <v>CO</v>
          </cell>
          <cell r="K32" t="str">
            <v>P</v>
          </cell>
          <cell r="L32" t="str">
            <v>CA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CO</v>
          </cell>
          <cell r="R32" t="str">
            <v>P</v>
          </cell>
          <cell r="S32" t="str">
            <v>CA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CO</v>
          </cell>
          <cell r="Y32" t="str">
            <v>P</v>
          </cell>
          <cell r="Z32" t="str">
            <v>CA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CO</v>
          </cell>
          <cell r="AF32" t="str">
            <v>P</v>
          </cell>
          <cell r="AG32" t="str">
            <v>CA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CO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5</v>
          </cell>
          <cell r="AS32">
            <v>4</v>
          </cell>
          <cell r="AT32">
            <v>21</v>
          </cell>
          <cell r="AU32">
            <v>0</v>
          </cell>
          <cell r="AV32">
            <v>0</v>
          </cell>
          <cell r="AW32">
            <v>0</v>
          </cell>
          <cell r="AX32">
            <v>30</v>
          </cell>
        </row>
        <row r="33">
          <cell r="B33" t="str">
            <v>BCH-CS-064</v>
          </cell>
          <cell r="C33" t="str">
            <v>Sanjay Rawat</v>
          </cell>
          <cell r="D33" t="str">
            <v>KITCHEN - Commi l</v>
          </cell>
          <cell r="E33" t="str">
            <v>Commi l</v>
          </cell>
          <cell r="F33">
            <v>41589</v>
          </cell>
          <cell r="G33">
            <v>12</v>
          </cell>
          <cell r="H33">
            <v>12000</v>
          </cell>
          <cell r="I33" t="str">
            <v>P</v>
          </cell>
          <cell r="J33" t="str">
            <v>CO</v>
          </cell>
          <cell r="K33" t="str">
            <v>P</v>
          </cell>
          <cell r="L33" t="str">
            <v>P</v>
          </cell>
          <cell r="M33" t="str">
            <v>P</v>
          </cell>
          <cell r="N33" t="str">
            <v>P</v>
          </cell>
          <cell r="O33" t="str">
            <v>P</v>
          </cell>
          <cell r="P33" t="str">
            <v>P</v>
          </cell>
          <cell r="Q33" t="str">
            <v>CO</v>
          </cell>
          <cell r="R33" t="str">
            <v>P</v>
          </cell>
          <cell r="S33" t="str">
            <v>CA</v>
          </cell>
          <cell r="T33" t="str">
            <v>CA</v>
          </cell>
          <cell r="U33" t="str">
            <v>CL</v>
          </cell>
          <cell r="V33" t="str">
            <v>CL</v>
          </cell>
          <cell r="W33" t="str">
            <v>CL</v>
          </cell>
          <cell r="X33" t="str">
            <v>PL</v>
          </cell>
          <cell r="Y33" t="str">
            <v>PL</v>
          </cell>
          <cell r="Z33" t="str">
            <v>PL</v>
          </cell>
          <cell r="AA33" t="str">
            <v>PL</v>
          </cell>
          <cell r="AB33" t="str">
            <v>PL</v>
          </cell>
          <cell r="AC33" t="str">
            <v>PL</v>
          </cell>
          <cell r="AD33" t="str">
            <v>PL</v>
          </cell>
          <cell r="AE33" t="str">
            <v>WO</v>
          </cell>
          <cell r="AF33" t="str">
            <v>P</v>
          </cell>
          <cell r="AG33" t="str">
            <v>P</v>
          </cell>
          <cell r="AH33" t="str">
            <v>P</v>
          </cell>
          <cell r="AI33" t="str">
            <v>P</v>
          </cell>
          <cell r="AJ33" t="str">
            <v>P</v>
          </cell>
          <cell r="AK33" t="str">
            <v>P</v>
          </cell>
          <cell r="AL33" t="str">
            <v>WO</v>
          </cell>
          <cell r="AM33">
            <v>10</v>
          </cell>
          <cell r="AN33">
            <v>0</v>
          </cell>
          <cell r="AO33">
            <v>0</v>
          </cell>
          <cell r="AP33">
            <v>0</v>
          </cell>
          <cell r="AQ33">
            <v>10</v>
          </cell>
          <cell r="AR33">
            <v>2</v>
          </cell>
          <cell r="AS33">
            <v>2</v>
          </cell>
          <cell r="AT33">
            <v>14</v>
          </cell>
          <cell r="AU33">
            <v>0</v>
          </cell>
          <cell r="AV33">
            <v>2</v>
          </cell>
          <cell r="AW33">
            <v>0</v>
          </cell>
          <cell r="AX33">
            <v>30</v>
          </cell>
        </row>
        <row r="34">
          <cell r="B34" t="str">
            <v>BCH-CS-065</v>
          </cell>
          <cell r="C34" t="str">
            <v>Durgesh kumar</v>
          </cell>
          <cell r="D34" t="str">
            <v>CONCLAVE</v>
          </cell>
          <cell r="E34" t="str">
            <v>Steward</v>
          </cell>
          <cell r="F34">
            <v>41592</v>
          </cell>
          <cell r="G34">
            <v>17</v>
          </cell>
          <cell r="H34">
            <v>9000</v>
          </cell>
          <cell r="I34" t="str">
            <v>P</v>
          </cell>
          <cell r="J34" t="str">
            <v>WO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WO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WO</v>
          </cell>
          <cell r="Y34" t="str">
            <v>P</v>
          </cell>
          <cell r="Z34" t="str">
            <v>P</v>
          </cell>
          <cell r="AA34" t="str">
            <v>P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WO</v>
          </cell>
          <cell r="AF34" t="str">
            <v>CA</v>
          </cell>
          <cell r="AG34" t="str">
            <v>CL</v>
          </cell>
          <cell r="AH34" t="str">
            <v>CL</v>
          </cell>
          <cell r="AI34" t="str">
            <v>CL</v>
          </cell>
          <cell r="AJ34" t="str">
            <v>PL</v>
          </cell>
          <cell r="AK34" t="str">
            <v>PL</v>
          </cell>
          <cell r="AL34" t="str">
            <v>WO</v>
          </cell>
          <cell r="AM34">
            <v>5</v>
          </cell>
          <cell r="AN34">
            <v>0</v>
          </cell>
          <cell r="AO34">
            <v>0</v>
          </cell>
          <cell r="AP34">
            <v>0</v>
          </cell>
          <cell r="AQ34">
            <v>5</v>
          </cell>
          <cell r="AR34">
            <v>0</v>
          </cell>
          <cell r="AS34">
            <v>1</v>
          </cell>
          <cell r="AT34">
            <v>19</v>
          </cell>
          <cell r="AU34">
            <v>0</v>
          </cell>
          <cell r="AV34">
            <v>5</v>
          </cell>
          <cell r="AW34">
            <v>0</v>
          </cell>
          <cell r="AX34">
            <v>30</v>
          </cell>
        </row>
        <row r="35">
          <cell r="B35" t="str">
            <v>BCH-CS-069</v>
          </cell>
          <cell r="C35" t="str">
            <v>Vikram Singh </v>
          </cell>
          <cell r="D35" t="str">
            <v>Conclave </v>
          </cell>
          <cell r="E35" t="str">
            <v>Captain</v>
          </cell>
          <cell r="F35">
            <v>41602</v>
          </cell>
          <cell r="G35">
            <v>14</v>
          </cell>
          <cell r="H35">
            <v>15100</v>
          </cell>
          <cell r="I35" t="str">
            <v>CL</v>
          </cell>
          <cell r="J35" t="str">
            <v>WO</v>
          </cell>
          <cell r="K35" t="str">
            <v>P</v>
          </cell>
          <cell r="L35" t="str">
            <v>P</v>
          </cell>
          <cell r="M35" t="str">
            <v>P</v>
          </cell>
          <cell r="N35" t="str">
            <v>P</v>
          </cell>
          <cell r="O35" t="str">
            <v>P</v>
          </cell>
          <cell r="P35" t="str">
            <v>P</v>
          </cell>
          <cell r="Q35" t="str">
            <v>WO</v>
          </cell>
          <cell r="R35" t="str">
            <v>P</v>
          </cell>
          <cell r="S35" t="str">
            <v>P</v>
          </cell>
          <cell r="T35" t="str">
            <v>P</v>
          </cell>
          <cell r="U35" t="str">
            <v>P</v>
          </cell>
          <cell r="V35" t="str">
            <v>P</v>
          </cell>
          <cell r="W35" t="str">
            <v>P</v>
          </cell>
          <cell r="X35" t="str">
            <v>WO</v>
          </cell>
          <cell r="Y35" t="str">
            <v>P</v>
          </cell>
          <cell r="Z35" t="str">
            <v>P</v>
          </cell>
          <cell r="AA35" t="str">
            <v>P</v>
          </cell>
          <cell r="AB35" t="str">
            <v>P</v>
          </cell>
          <cell r="AC35" t="str">
            <v>P</v>
          </cell>
          <cell r="AD35" t="str">
            <v>P</v>
          </cell>
          <cell r="AE35" t="str">
            <v>WO</v>
          </cell>
          <cell r="AF35" t="str">
            <v>P</v>
          </cell>
          <cell r="AG35" t="str">
            <v>P</v>
          </cell>
          <cell r="AH35" t="str">
            <v>P</v>
          </cell>
          <cell r="AI35" t="str">
            <v>P</v>
          </cell>
          <cell r="AJ35" t="str">
            <v>P</v>
          </cell>
          <cell r="AK35" t="str">
            <v>P</v>
          </cell>
          <cell r="AL35" t="str">
            <v>WO</v>
          </cell>
          <cell r="AM35">
            <v>1</v>
          </cell>
          <cell r="AN35">
            <v>0</v>
          </cell>
          <cell r="AO35">
            <v>0</v>
          </cell>
          <cell r="AP35">
            <v>0</v>
          </cell>
          <cell r="AQ35">
            <v>1</v>
          </cell>
          <cell r="AR35">
            <v>0</v>
          </cell>
          <cell r="AS35">
            <v>0</v>
          </cell>
          <cell r="AT35">
            <v>24</v>
          </cell>
          <cell r="AU35">
            <v>0</v>
          </cell>
          <cell r="AV35">
            <v>5</v>
          </cell>
          <cell r="AW35">
            <v>0</v>
          </cell>
          <cell r="AX35">
            <v>30</v>
          </cell>
        </row>
        <row r="36">
          <cell r="B36" t="str">
            <v>BCH-CS-071</v>
          </cell>
          <cell r="C36" t="str">
            <v>Mohindra Gena (Bar CAPT.)</v>
          </cell>
          <cell r="D36" t="str">
            <v>BAR  ( LUTYENS)</v>
          </cell>
          <cell r="E36" t="str">
            <v>Captain</v>
          </cell>
          <cell r="F36">
            <v>41609</v>
          </cell>
          <cell r="G36">
            <v>16</v>
          </cell>
          <cell r="H36">
            <v>15100</v>
          </cell>
          <cell r="I36" t="str">
            <v>P</v>
          </cell>
          <cell r="J36" t="str">
            <v>WO</v>
          </cell>
          <cell r="K36" t="str">
            <v>P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P</v>
          </cell>
          <cell r="P36" t="str">
            <v>P</v>
          </cell>
          <cell r="Q36" t="str">
            <v>WO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P</v>
          </cell>
          <cell r="W36" t="str">
            <v>P</v>
          </cell>
          <cell r="X36" t="str">
            <v>WO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WO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WO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25</v>
          </cell>
          <cell r="AU36">
            <v>0</v>
          </cell>
          <cell r="AV36">
            <v>5</v>
          </cell>
          <cell r="AW36">
            <v>0</v>
          </cell>
          <cell r="AX36">
            <v>30</v>
          </cell>
        </row>
        <row r="37">
          <cell r="B37" t="str">
            <v>BCH-CS-072</v>
          </cell>
          <cell r="C37" t="str">
            <v>Anoopam Das(CAPT.) </v>
          </cell>
          <cell r="D37" t="str">
            <v>CONCLAVE REST.</v>
          </cell>
          <cell r="E37" t="str">
            <v>Captain</v>
          </cell>
          <cell r="F37">
            <v>41609</v>
          </cell>
          <cell r="G37">
            <v>8</v>
          </cell>
          <cell r="H37">
            <v>15100</v>
          </cell>
          <cell r="I37" t="str">
            <v>P</v>
          </cell>
          <cell r="J37" t="str">
            <v>WO</v>
          </cell>
          <cell r="K37" t="str">
            <v>P</v>
          </cell>
          <cell r="L37" t="str">
            <v>P</v>
          </cell>
          <cell r="M37" t="str">
            <v>P</v>
          </cell>
          <cell r="N37" t="str">
            <v>P</v>
          </cell>
          <cell r="O37" t="str">
            <v>P</v>
          </cell>
          <cell r="P37" t="str">
            <v>P</v>
          </cell>
          <cell r="Q37" t="str">
            <v>WO</v>
          </cell>
          <cell r="R37" t="str">
            <v>P</v>
          </cell>
          <cell r="S37" t="str">
            <v>P</v>
          </cell>
          <cell r="T37" t="str">
            <v>P</v>
          </cell>
          <cell r="U37" t="str">
            <v>P</v>
          </cell>
          <cell r="V37" t="str">
            <v>P</v>
          </cell>
          <cell r="W37" t="str">
            <v>P</v>
          </cell>
          <cell r="X37" t="str">
            <v>WO</v>
          </cell>
          <cell r="Y37" t="str">
            <v>P</v>
          </cell>
          <cell r="Z37" t="str">
            <v>P</v>
          </cell>
          <cell r="AA37" t="str">
            <v>P</v>
          </cell>
          <cell r="AB37" t="str">
            <v>P</v>
          </cell>
          <cell r="AC37" t="str">
            <v>P</v>
          </cell>
          <cell r="AD37" t="str">
            <v>P</v>
          </cell>
          <cell r="AE37" t="str">
            <v>WO</v>
          </cell>
          <cell r="AF37" t="str">
            <v>P</v>
          </cell>
          <cell r="AG37" t="str">
            <v>P</v>
          </cell>
          <cell r="AH37" t="str">
            <v>P</v>
          </cell>
          <cell r="AI37" t="str">
            <v>P</v>
          </cell>
          <cell r="AJ37" t="str">
            <v>P</v>
          </cell>
          <cell r="AK37" t="str">
            <v>P</v>
          </cell>
          <cell r="AL37" t="str">
            <v>WO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25</v>
          </cell>
          <cell r="AU37">
            <v>0</v>
          </cell>
          <cell r="AV37">
            <v>5</v>
          </cell>
          <cell r="AW37">
            <v>0</v>
          </cell>
          <cell r="AX37">
            <v>30</v>
          </cell>
        </row>
        <row r="38">
          <cell r="B38" t="str">
            <v>BCH-CS-074</v>
          </cell>
          <cell r="C38" t="str">
            <v>Bhoopendra Rautela</v>
          </cell>
          <cell r="D38" t="str">
            <v>Pavalion</v>
          </cell>
          <cell r="E38" t="str">
            <v>Steward</v>
          </cell>
          <cell r="F38" t="str">
            <v>01.12.2013</v>
          </cell>
          <cell r="G38">
            <v>3</v>
          </cell>
          <cell r="H38">
            <v>9000</v>
          </cell>
          <cell r="I38" t="str">
            <v>P</v>
          </cell>
          <cell r="J38" t="str">
            <v>WO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WO</v>
          </cell>
          <cell r="R38" t="str">
            <v>P</v>
          </cell>
          <cell r="S38" t="str">
            <v>P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WO</v>
          </cell>
          <cell r="Y38" t="str">
            <v>P</v>
          </cell>
          <cell r="Z38" t="str">
            <v>P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WO</v>
          </cell>
          <cell r="AF38" t="str">
            <v>P</v>
          </cell>
          <cell r="AG38" t="str">
            <v>P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WO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25</v>
          </cell>
          <cell r="AU38">
            <v>0</v>
          </cell>
          <cell r="AV38">
            <v>5</v>
          </cell>
          <cell r="AW38">
            <v>0</v>
          </cell>
          <cell r="AX38">
            <v>30</v>
          </cell>
        </row>
        <row r="39">
          <cell r="B39" t="str">
            <v>BCH-CS-076</v>
          </cell>
          <cell r="C39" t="str">
            <v>Pradeep kumar</v>
          </cell>
          <cell r="D39" t="str">
            <v>COMMIS 2 HALWAI</v>
          </cell>
          <cell r="E39" t="str">
            <v>Halwai</v>
          </cell>
          <cell r="F39">
            <v>41614</v>
          </cell>
          <cell r="G39">
            <v>13</v>
          </cell>
          <cell r="H39">
            <v>8100</v>
          </cell>
          <cell r="I39" t="str">
            <v>P</v>
          </cell>
          <cell r="J39" t="str">
            <v>WO</v>
          </cell>
          <cell r="K39" t="str">
            <v>P</v>
          </cell>
          <cell r="L39" t="str">
            <v>P</v>
          </cell>
          <cell r="M39" t="str">
            <v>P</v>
          </cell>
          <cell r="N39" t="str">
            <v>P</v>
          </cell>
          <cell r="O39" t="str">
            <v>P</v>
          </cell>
          <cell r="P39" t="str">
            <v>P</v>
          </cell>
          <cell r="Q39" t="str">
            <v>WO</v>
          </cell>
          <cell r="R39" t="str">
            <v>P</v>
          </cell>
          <cell r="S39" t="str">
            <v>P</v>
          </cell>
          <cell r="T39" t="str">
            <v>P</v>
          </cell>
          <cell r="U39" t="str">
            <v>P</v>
          </cell>
          <cell r="V39" t="str">
            <v>P</v>
          </cell>
          <cell r="W39" t="str">
            <v>P</v>
          </cell>
          <cell r="X39" t="str">
            <v>WO</v>
          </cell>
          <cell r="Y39" t="str">
            <v>P</v>
          </cell>
          <cell r="Z39" t="str">
            <v>P</v>
          </cell>
          <cell r="AA39" t="str">
            <v>P</v>
          </cell>
          <cell r="AB39" t="str">
            <v>P</v>
          </cell>
          <cell r="AC39" t="str">
            <v>P</v>
          </cell>
          <cell r="AD39" t="str">
            <v>P</v>
          </cell>
          <cell r="AE39" t="str">
            <v>WO</v>
          </cell>
          <cell r="AF39" t="str">
            <v>P</v>
          </cell>
          <cell r="AG39" t="str">
            <v>P</v>
          </cell>
          <cell r="AH39" t="str">
            <v>P</v>
          </cell>
          <cell r="AI39" t="str">
            <v>P</v>
          </cell>
          <cell r="AJ39" t="str">
            <v>P</v>
          </cell>
          <cell r="AK39" t="str">
            <v>P</v>
          </cell>
          <cell r="AL39" t="str">
            <v>WO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25</v>
          </cell>
          <cell r="AU39">
            <v>0</v>
          </cell>
          <cell r="AV39">
            <v>5</v>
          </cell>
          <cell r="AW39">
            <v>0</v>
          </cell>
          <cell r="AX39">
            <v>30</v>
          </cell>
        </row>
        <row r="40">
          <cell r="B40" t="str">
            <v>BCH-CS-079</v>
          </cell>
          <cell r="C40" t="str">
            <v>Deepak bhatt</v>
          </cell>
          <cell r="D40" t="str">
            <v>BQTS STEWARD</v>
          </cell>
          <cell r="E40" t="str">
            <v>Steward</v>
          </cell>
          <cell r="F40">
            <v>41614</v>
          </cell>
          <cell r="G40">
            <v>1</v>
          </cell>
          <cell r="H40">
            <v>9000</v>
          </cell>
          <cell r="I40" t="str">
            <v>CL</v>
          </cell>
          <cell r="J40" t="str">
            <v>CO</v>
          </cell>
          <cell r="K40" t="str">
            <v>CA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CO</v>
          </cell>
          <cell r="R40" t="str">
            <v>P</v>
          </cell>
          <cell r="S40" t="str">
            <v>P</v>
          </cell>
          <cell r="T40" t="str">
            <v>CA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WO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WO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P</v>
          </cell>
          <cell r="AJ40" t="str">
            <v>P</v>
          </cell>
          <cell r="AK40" t="str">
            <v>P</v>
          </cell>
          <cell r="AL40" t="str">
            <v>WO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1</v>
          </cell>
          <cell r="AR40">
            <v>2</v>
          </cell>
          <cell r="AS40">
            <v>2</v>
          </cell>
          <cell r="AT40">
            <v>22</v>
          </cell>
          <cell r="AU40">
            <v>0</v>
          </cell>
          <cell r="AV40">
            <v>3</v>
          </cell>
          <cell r="AW40">
            <v>0</v>
          </cell>
          <cell r="AX40">
            <v>30</v>
          </cell>
        </row>
        <row r="41">
          <cell r="B41" t="str">
            <v>BCH-CS-081</v>
          </cell>
          <cell r="C41" t="str">
            <v>John </v>
          </cell>
          <cell r="D41" t="str">
            <v>COMMIS 1 TANDOOR</v>
          </cell>
          <cell r="E41" t="str">
            <v>Commi l</v>
          </cell>
          <cell r="F41" t="str">
            <v>12.12.2013</v>
          </cell>
          <cell r="G41">
            <v>2</v>
          </cell>
          <cell r="H41">
            <v>13000</v>
          </cell>
          <cell r="I41" t="str">
            <v>P</v>
          </cell>
          <cell r="J41" t="str">
            <v>CO</v>
          </cell>
          <cell r="K41" t="str">
            <v>P</v>
          </cell>
          <cell r="L41" t="str">
            <v>P</v>
          </cell>
          <cell r="M41" t="str">
            <v>P</v>
          </cell>
          <cell r="N41" t="str">
            <v>P</v>
          </cell>
          <cell r="O41" t="str">
            <v>P</v>
          </cell>
          <cell r="P41" t="str">
            <v>P</v>
          </cell>
          <cell r="Q41" t="str">
            <v>CO</v>
          </cell>
          <cell r="R41" t="str">
            <v>P</v>
          </cell>
          <cell r="S41" t="str">
            <v>P</v>
          </cell>
          <cell r="T41" t="str">
            <v>P</v>
          </cell>
          <cell r="U41" t="str">
            <v>P</v>
          </cell>
          <cell r="V41" t="str">
            <v>P</v>
          </cell>
          <cell r="W41" t="str">
            <v>P</v>
          </cell>
          <cell r="X41" t="str">
            <v>WO</v>
          </cell>
          <cell r="Y41" t="str">
            <v>P</v>
          </cell>
          <cell r="Z41" t="str">
            <v>P</v>
          </cell>
          <cell r="AA41" t="str">
            <v>P</v>
          </cell>
          <cell r="AB41" t="str">
            <v>P</v>
          </cell>
          <cell r="AC41" t="str">
            <v>P</v>
          </cell>
          <cell r="AD41" t="str">
            <v>P</v>
          </cell>
          <cell r="AE41" t="str">
            <v>WO</v>
          </cell>
          <cell r="AF41" t="str">
            <v>P</v>
          </cell>
          <cell r="AG41" t="str">
            <v>P</v>
          </cell>
          <cell r="AH41" t="str">
            <v>P</v>
          </cell>
          <cell r="AI41" t="str">
            <v>P</v>
          </cell>
          <cell r="AJ41" t="str">
            <v>P</v>
          </cell>
          <cell r="AK41" t="str">
            <v>P</v>
          </cell>
          <cell r="AL41" t="str">
            <v>WO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2</v>
          </cell>
          <cell r="AS41">
            <v>0</v>
          </cell>
          <cell r="AT41">
            <v>25</v>
          </cell>
          <cell r="AU41">
            <v>0</v>
          </cell>
          <cell r="AV41">
            <v>3</v>
          </cell>
          <cell r="AW41">
            <v>0</v>
          </cell>
          <cell r="AX41">
            <v>30</v>
          </cell>
        </row>
        <row r="42">
          <cell r="B42" t="str">
            <v>BCH-CS-082</v>
          </cell>
          <cell r="C42" t="str">
            <v>Manish sharma </v>
          </cell>
          <cell r="D42" t="str">
            <v>BQTS STEWARD</v>
          </cell>
          <cell r="E42" t="str">
            <v>Steward</v>
          </cell>
          <cell r="F42">
            <v>41621</v>
          </cell>
          <cell r="G42">
            <v>9</v>
          </cell>
          <cell r="H42">
            <v>9000</v>
          </cell>
          <cell r="I42" t="str">
            <v>P</v>
          </cell>
          <cell r="J42" t="str">
            <v>CO</v>
          </cell>
          <cell r="K42" t="str">
            <v>P</v>
          </cell>
          <cell r="L42" t="str">
            <v>CA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CL</v>
          </cell>
          <cell r="Q42" t="str">
            <v>CL</v>
          </cell>
          <cell r="R42" t="str">
            <v>CL</v>
          </cell>
          <cell r="S42" t="str">
            <v>PL</v>
          </cell>
          <cell r="T42" t="str">
            <v>PL</v>
          </cell>
          <cell r="U42" t="str">
            <v>PL</v>
          </cell>
          <cell r="V42" t="str">
            <v>PL</v>
          </cell>
          <cell r="W42" t="str">
            <v>PL</v>
          </cell>
          <cell r="X42" t="str">
            <v>PL</v>
          </cell>
          <cell r="Y42" t="str">
            <v>PL</v>
          </cell>
          <cell r="Z42" t="str">
            <v>LWP</v>
          </cell>
          <cell r="AA42" t="str">
            <v>LWP</v>
          </cell>
          <cell r="AB42" t="str">
            <v>LWP</v>
          </cell>
          <cell r="AC42" t="str">
            <v>LWP</v>
          </cell>
          <cell r="AD42" t="str">
            <v>LWP</v>
          </cell>
          <cell r="AE42" t="str">
            <v>LWP</v>
          </cell>
          <cell r="AF42" t="str">
            <v>LWP</v>
          </cell>
          <cell r="AG42" t="str">
            <v>LWP</v>
          </cell>
          <cell r="AH42" t="str">
            <v>LWP</v>
          </cell>
          <cell r="AI42" t="str">
            <v>LWP</v>
          </cell>
          <cell r="AJ42" t="str">
            <v>LWP</v>
          </cell>
          <cell r="AK42" t="str">
            <v>LWP</v>
          </cell>
          <cell r="AL42" t="str">
            <v>LWP</v>
          </cell>
          <cell r="AM42">
            <v>10</v>
          </cell>
          <cell r="AN42">
            <v>0</v>
          </cell>
          <cell r="AO42">
            <v>13</v>
          </cell>
          <cell r="AP42">
            <v>0</v>
          </cell>
          <cell r="AQ42">
            <v>10</v>
          </cell>
          <cell r="AR42">
            <v>1</v>
          </cell>
          <cell r="AS42">
            <v>1</v>
          </cell>
          <cell r="AT42">
            <v>5</v>
          </cell>
          <cell r="AU42">
            <v>13</v>
          </cell>
          <cell r="AV42">
            <v>0</v>
          </cell>
          <cell r="AW42">
            <v>0</v>
          </cell>
          <cell r="AX42">
            <v>17</v>
          </cell>
        </row>
        <row r="43">
          <cell r="B43" t="str">
            <v>BCH-CS-085</v>
          </cell>
          <cell r="C43" t="str">
            <v>Mahender Mawir </v>
          </cell>
          <cell r="D43" t="str">
            <v>BQTS STEWARD</v>
          </cell>
          <cell r="E43" t="str">
            <v>Steward</v>
          </cell>
          <cell r="F43">
            <v>41629</v>
          </cell>
          <cell r="G43">
            <v>9000</v>
          </cell>
          <cell r="H43" t="str">
            <v>CA</v>
          </cell>
          <cell r="I43" t="str">
            <v>CO</v>
          </cell>
          <cell r="J43" t="str">
            <v>CA</v>
          </cell>
          <cell r="K43" t="str">
            <v>P</v>
          </cell>
          <cell r="L43" t="str">
            <v>P</v>
          </cell>
          <cell r="M43" t="str">
            <v>P</v>
          </cell>
          <cell r="N43" t="str">
            <v>P</v>
          </cell>
          <cell r="O43" t="str">
            <v>P</v>
          </cell>
          <cell r="P43" t="str">
            <v>CO</v>
          </cell>
          <cell r="Q43" t="str">
            <v>P</v>
          </cell>
          <cell r="R43" t="str">
            <v>P</v>
          </cell>
          <cell r="S43" t="str">
            <v>P</v>
          </cell>
          <cell r="T43" t="str">
            <v>CA</v>
          </cell>
          <cell r="U43" t="str">
            <v>P</v>
          </cell>
          <cell r="V43" t="str">
            <v>P</v>
          </cell>
          <cell r="W43" t="str">
            <v>WO</v>
          </cell>
          <cell r="X43" t="str">
            <v>P</v>
          </cell>
          <cell r="Y43" t="str">
            <v>P</v>
          </cell>
          <cell r="Z43" t="str">
            <v>P</v>
          </cell>
          <cell r="AA43" t="str">
            <v>P</v>
          </cell>
          <cell r="AB43" t="str">
            <v>P</v>
          </cell>
          <cell r="AC43" t="str">
            <v>P</v>
          </cell>
          <cell r="AD43" t="str">
            <v>WO</v>
          </cell>
          <cell r="AE43" t="str">
            <v>P</v>
          </cell>
          <cell r="AF43" t="str">
            <v>P</v>
          </cell>
          <cell r="AG43" t="str">
            <v>P</v>
          </cell>
          <cell r="AH43" t="str">
            <v>P</v>
          </cell>
          <cell r="AI43" t="str">
            <v>P</v>
          </cell>
          <cell r="AJ43" t="str">
            <v>P</v>
          </cell>
          <cell r="AK43" t="str">
            <v>WO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</v>
          </cell>
          <cell r="AR43">
            <v>3</v>
          </cell>
          <cell r="AS43">
            <v>22</v>
          </cell>
          <cell r="AT43">
            <v>0</v>
          </cell>
          <cell r="AU43">
            <v>3</v>
          </cell>
          <cell r="AV43">
            <v>0</v>
          </cell>
          <cell r="AW43">
            <v>30</v>
          </cell>
        </row>
        <row r="44">
          <cell r="B44" t="str">
            <v>BCH-CS-086</v>
          </cell>
          <cell r="C44" t="str">
            <v>Sanjay Rana </v>
          </cell>
          <cell r="D44" t="str">
            <v>CASHIER</v>
          </cell>
          <cell r="E44" t="str">
            <v>Cashier</v>
          </cell>
          <cell r="F44">
            <v>41633</v>
          </cell>
          <cell r="G44">
            <v>11000</v>
          </cell>
          <cell r="H44" t="str">
            <v>P</v>
          </cell>
          <cell r="I44" t="str">
            <v>CO</v>
          </cell>
          <cell r="J44" t="str">
            <v>CA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CL</v>
          </cell>
          <cell r="U44" t="str">
            <v>CL</v>
          </cell>
          <cell r="V44" t="str">
            <v>CL</v>
          </cell>
          <cell r="W44" t="str">
            <v>WO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WO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WO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3</v>
          </cell>
          <cell r="AQ44">
            <v>1</v>
          </cell>
          <cell r="AR44">
            <v>1</v>
          </cell>
          <cell r="AS44">
            <v>21</v>
          </cell>
          <cell r="AT44">
            <v>0</v>
          </cell>
          <cell r="AU44">
            <v>4</v>
          </cell>
          <cell r="AV44">
            <v>0</v>
          </cell>
          <cell r="AW44">
            <v>30</v>
          </cell>
        </row>
        <row r="45">
          <cell r="B45" t="str">
            <v>BCH-CS-091</v>
          </cell>
          <cell r="C45" t="str">
            <v>Ranjeet Kandhari</v>
          </cell>
          <cell r="D45" t="str">
            <v>Asst. Manager</v>
          </cell>
          <cell r="E45">
            <v>41640</v>
          </cell>
          <cell r="F45">
            <v>17000</v>
          </cell>
          <cell r="G45" t="str">
            <v>P</v>
          </cell>
          <cell r="H45" t="str">
            <v>WO</v>
          </cell>
          <cell r="I45" t="str">
            <v>P</v>
          </cell>
          <cell r="J45" t="str">
            <v>P</v>
          </cell>
          <cell r="K45" t="str">
            <v>P</v>
          </cell>
          <cell r="L45" t="str">
            <v>P</v>
          </cell>
          <cell r="M45" t="str">
            <v>P</v>
          </cell>
          <cell r="N45" t="str">
            <v>P</v>
          </cell>
          <cell r="O45" t="str">
            <v>WO</v>
          </cell>
          <cell r="P45" t="str">
            <v>P</v>
          </cell>
          <cell r="Q45" t="str">
            <v>P</v>
          </cell>
          <cell r="R45" t="str">
            <v>P</v>
          </cell>
          <cell r="S45" t="str">
            <v>P</v>
          </cell>
          <cell r="T45" t="str">
            <v>P</v>
          </cell>
          <cell r="U45" t="str">
            <v>P</v>
          </cell>
          <cell r="V45" t="str">
            <v>WO</v>
          </cell>
          <cell r="W45" t="str">
            <v>P</v>
          </cell>
          <cell r="X45" t="str">
            <v>P</v>
          </cell>
          <cell r="Y45" t="str">
            <v>P</v>
          </cell>
          <cell r="Z45" t="str">
            <v>P</v>
          </cell>
          <cell r="AA45" t="str">
            <v>P</v>
          </cell>
          <cell r="AB45" t="str">
            <v>P</v>
          </cell>
          <cell r="AC45" t="str">
            <v>WO</v>
          </cell>
          <cell r="AD45" t="str">
            <v>P</v>
          </cell>
          <cell r="AE45" t="str">
            <v>P</v>
          </cell>
          <cell r="AF45" t="str">
            <v>P</v>
          </cell>
          <cell r="AG45" t="str">
            <v>P</v>
          </cell>
          <cell r="AH45" t="str">
            <v>P</v>
          </cell>
          <cell r="AI45" t="str">
            <v>P</v>
          </cell>
          <cell r="AJ45" t="str">
            <v>WO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25</v>
          </cell>
          <cell r="AS45">
            <v>0</v>
          </cell>
          <cell r="AT45">
            <v>5</v>
          </cell>
          <cell r="AU45">
            <v>0</v>
          </cell>
          <cell r="AV45">
            <v>30</v>
          </cell>
        </row>
        <row r="46">
          <cell r="B46" t="str">
            <v>BCH-CS-092</v>
          </cell>
          <cell r="C46" t="str">
            <v>Devender </v>
          </cell>
          <cell r="D46" t="str">
            <v>STEWARD</v>
          </cell>
          <cell r="E46">
            <v>41640</v>
          </cell>
          <cell r="F46">
            <v>9000</v>
          </cell>
          <cell r="G46" t="str">
            <v>P</v>
          </cell>
          <cell r="H46" t="str">
            <v>CO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CO</v>
          </cell>
          <cell r="P46" t="str">
            <v>P</v>
          </cell>
          <cell r="Q46" t="str">
            <v>CA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CA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WO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2</v>
          </cell>
          <cell r="AR46">
            <v>23</v>
          </cell>
          <cell r="AS46">
            <v>0</v>
          </cell>
          <cell r="AT46">
            <v>3</v>
          </cell>
          <cell r="AU46">
            <v>0</v>
          </cell>
          <cell r="AV46">
            <v>30</v>
          </cell>
        </row>
        <row r="47">
          <cell r="B47" t="str">
            <v>BCH-CS-093</v>
          </cell>
          <cell r="C47" t="str">
            <v>AJAY KUMAR</v>
          </cell>
          <cell r="D47" t="str">
            <v>BQTS STEWARD</v>
          </cell>
          <cell r="E47" t="str">
            <v>STEWARD</v>
          </cell>
          <cell r="F47">
            <v>41650</v>
          </cell>
          <cell r="G47">
            <v>9000</v>
          </cell>
          <cell r="H47" t="str">
            <v>P</v>
          </cell>
          <cell r="I47" t="str">
            <v>WO</v>
          </cell>
          <cell r="J47" t="str">
            <v>P</v>
          </cell>
          <cell r="K47" t="str">
            <v>P</v>
          </cell>
          <cell r="L47" t="str">
            <v>P</v>
          </cell>
          <cell r="M47" t="str">
            <v>P</v>
          </cell>
          <cell r="N47" t="str">
            <v>P</v>
          </cell>
          <cell r="O47" t="str">
            <v>P</v>
          </cell>
          <cell r="P47" t="str">
            <v>CO</v>
          </cell>
          <cell r="Q47" t="str">
            <v>P</v>
          </cell>
          <cell r="R47" t="str">
            <v>P</v>
          </cell>
          <cell r="S47" t="str">
            <v>P</v>
          </cell>
          <cell r="T47" t="str">
            <v>P</v>
          </cell>
          <cell r="U47" t="str">
            <v>P</v>
          </cell>
          <cell r="V47" t="str">
            <v>P</v>
          </cell>
          <cell r="W47" t="str">
            <v>WO</v>
          </cell>
          <cell r="X47" t="str">
            <v>P</v>
          </cell>
          <cell r="Y47" t="str">
            <v>CA</v>
          </cell>
          <cell r="Z47" t="str">
            <v>P</v>
          </cell>
          <cell r="AA47" t="str">
            <v>P</v>
          </cell>
          <cell r="AB47" t="str">
            <v>P</v>
          </cell>
          <cell r="AC47" t="str">
            <v>CA</v>
          </cell>
          <cell r="AD47" t="str">
            <v>WO</v>
          </cell>
          <cell r="AE47" t="str">
            <v>P</v>
          </cell>
          <cell r="AF47" t="str">
            <v>P</v>
          </cell>
          <cell r="AG47" t="str">
            <v>P</v>
          </cell>
          <cell r="AH47" t="str">
            <v>P</v>
          </cell>
          <cell r="AI47" t="str">
            <v>P</v>
          </cell>
          <cell r="AJ47" t="str">
            <v>P</v>
          </cell>
          <cell r="AK47" t="str">
            <v>WO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1</v>
          </cell>
          <cell r="AR47">
            <v>2</v>
          </cell>
          <cell r="AS47">
            <v>23</v>
          </cell>
          <cell r="AT47">
            <v>0</v>
          </cell>
          <cell r="AU47">
            <v>4</v>
          </cell>
          <cell r="AV47">
            <v>0</v>
          </cell>
          <cell r="AW47">
            <v>30</v>
          </cell>
        </row>
        <row r="48">
          <cell r="B48" t="str">
            <v>BCH-CS-094</v>
          </cell>
          <cell r="C48" t="str">
            <v>Paramjit</v>
          </cell>
          <cell r="D48" t="str">
            <v>Steward</v>
          </cell>
          <cell r="E48" t="str">
            <v>28.03.2014</v>
          </cell>
          <cell r="F48">
            <v>9000</v>
          </cell>
          <cell r="G48" t="str">
            <v>P</v>
          </cell>
          <cell r="H48" t="str">
            <v>WO</v>
          </cell>
          <cell r="I48" t="str">
            <v>P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WO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WO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P</v>
          </cell>
          <cell r="AB48" t="str">
            <v>CA</v>
          </cell>
          <cell r="AC48" t="str">
            <v>WO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 t="str">
            <v>WO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1</v>
          </cell>
          <cell r="AR48">
            <v>24</v>
          </cell>
          <cell r="AS48">
            <v>0</v>
          </cell>
          <cell r="AT48">
            <v>5</v>
          </cell>
          <cell r="AU48">
            <v>0</v>
          </cell>
          <cell r="AV48">
            <v>30</v>
          </cell>
        </row>
        <row r="49">
          <cell r="B49" t="str">
            <v>BCH-CS-096</v>
          </cell>
          <cell r="C49" t="str">
            <v>Anand Mohan </v>
          </cell>
          <cell r="D49" t="str">
            <v>Kitchen</v>
          </cell>
          <cell r="E49">
            <v>0</v>
          </cell>
          <cell r="F49">
            <v>41730</v>
          </cell>
          <cell r="G49">
            <v>9300</v>
          </cell>
          <cell r="H49" t="str">
            <v>P</v>
          </cell>
          <cell r="I49" t="str">
            <v>WO</v>
          </cell>
          <cell r="J49" t="str">
            <v>P</v>
          </cell>
          <cell r="K49" t="str">
            <v>P</v>
          </cell>
          <cell r="L49" t="str">
            <v>P</v>
          </cell>
          <cell r="M49" t="str">
            <v>P</v>
          </cell>
          <cell r="N49" t="str">
            <v>P</v>
          </cell>
          <cell r="O49" t="str">
            <v>P</v>
          </cell>
          <cell r="P49" t="str">
            <v>WO</v>
          </cell>
          <cell r="Q49" t="str">
            <v>P</v>
          </cell>
          <cell r="R49" t="str">
            <v>P</v>
          </cell>
          <cell r="S49" t="str">
            <v>P</v>
          </cell>
          <cell r="T49" t="str">
            <v>P</v>
          </cell>
          <cell r="U49" t="str">
            <v>P</v>
          </cell>
          <cell r="V49" t="str">
            <v>P</v>
          </cell>
          <cell r="W49" t="str">
            <v>WO</v>
          </cell>
          <cell r="X49" t="str">
            <v>P</v>
          </cell>
          <cell r="Y49" t="str">
            <v>P</v>
          </cell>
          <cell r="Z49" t="str">
            <v>P</v>
          </cell>
          <cell r="AA49" t="str">
            <v>P</v>
          </cell>
          <cell r="AB49" t="str">
            <v>P</v>
          </cell>
          <cell r="AC49" t="str">
            <v>P</v>
          </cell>
          <cell r="AD49" t="str">
            <v>WO</v>
          </cell>
          <cell r="AE49" t="str">
            <v>P</v>
          </cell>
          <cell r="AF49" t="str">
            <v>P</v>
          </cell>
          <cell r="AG49" t="str">
            <v>P</v>
          </cell>
          <cell r="AH49" t="str">
            <v>P</v>
          </cell>
          <cell r="AI49" t="str">
            <v>P</v>
          </cell>
          <cell r="AJ49" t="str">
            <v>P</v>
          </cell>
          <cell r="AK49" t="str">
            <v>WO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25</v>
          </cell>
          <cell r="AT49">
            <v>0</v>
          </cell>
          <cell r="AU49">
            <v>5</v>
          </cell>
          <cell r="AV49">
            <v>0</v>
          </cell>
          <cell r="AW49">
            <v>30</v>
          </cell>
        </row>
        <row r="50">
          <cell r="B50" t="str">
            <v>BCH-CS-098</v>
          </cell>
          <cell r="C50" t="str">
            <v>arvind singh</v>
          </cell>
          <cell r="D50">
            <v>10</v>
          </cell>
          <cell r="E50">
            <v>7000</v>
          </cell>
          <cell r="F50" t="str">
            <v>P</v>
          </cell>
          <cell r="G50" t="str">
            <v>WO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CL</v>
          </cell>
          <cell r="N50" t="str">
            <v>CL</v>
          </cell>
          <cell r="O50" t="str">
            <v>CL</v>
          </cell>
          <cell r="P50" t="str">
            <v>PL</v>
          </cell>
          <cell r="Q50" t="str">
            <v>PL</v>
          </cell>
          <cell r="R50" t="str">
            <v>PL</v>
          </cell>
          <cell r="S50" t="str">
            <v>PL</v>
          </cell>
          <cell r="T50" t="str">
            <v>PL</v>
          </cell>
          <cell r="U50" t="str">
            <v>PL</v>
          </cell>
          <cell r="V50" t="str">
            <v>PL</v>
          </cell>
          <cell r="W50" t="str">
            <v>LWP</v>
          </cell>
          <cell r="X50" t="str">
            <v>LWP</v>
          </cell>
          <cell r="Y50" t="str">
            <v>LWP</v>
          </cell>
          <cell r="Z50" t="str">
            <v>LWP</v>
          </cell>
          <cell r="AA50" t="str">
            <v>LWP</v>
          </cell>
          <cell r="AB50" t="str">
            <v>LWP</v>
          </cell>
          <cell r="AC50" t="str">
            <v>LWP</v>
          </cell>
          <cell r="AD50" t="str">
            <v>LWP</v>
          </cell>
          <cell r="AE50" t="str">
            <v>LWP</v>
          </cell>
          <cell r="AF50" t="str">
            <v>LWP</v>
          </cell>
          <cell r="AG50" t="str">
            <v>LWP</v>
          </cell>
          <cell r="AH50" t="str">
            <v>LWP</v>
          </cell>
          <cell r="AI50" t="str">
            <v>LWP</v>
          </cell>
          <cell r="AJ50">
            <v>10</v>
          </cell>
          <cell r="AK50">
            <v>0</v>
          </cell>
          <cell r="AL50">
            <v>13</v>
          </cell>
          <cell r="AM50">
            <v>0</v>
          </cell>
          <cell r="AN50">
            <v>10</v>
          </cell>
          <cell r="AO50">
            <v>0</v>
          </cell>
          <cell r="AP50">
            <v>0</v>
          </cell>
          <cell r="AQ50">
            <v>6</v>
          </cell>
          <cell r="AR50">
            <v>13</v>
          </cell>
          <cell r="AS50">
            <v>1</v>
          </cell>
          <cell r="AT50">
            <v>0</v>
          </cell>
          <cell r="AU50">
            <v>17</v>
          </cell>
        </row>
        <row r="51">
          <cell r="B51" t="str">
            <v>BCH-CS-099</v>
          </cell>
          <cell r="C51" t="str">
            <v>bhoopendra singh kumain</v>
          </cell>
          <cell r="D51" t="str">
            <v>Kitchen</v>
          </cell>
          <cell r="E51" t="str">
            <v>DCDP</v>
          </cell>
          <cell r="F51">
            <v>6000</v>
          </cell>
          <cell r="G51" t="str">
            <v>P</v>
          </cell>
          <cell r="H51" t="str">
            <v>CO</v>
          </cell>
          <cell r="I51" t="str">
            <v>CA</v>
          </cell>
          <cell r="J51" t="str">
            <v>P</v>
          </cell>
          <cell r="K51" t="str">
            <v>P</v>
          </cell>
          <cell r="L51" t="str">
            <v>P</v>
          </cell>
          <cell r="M51" t="str">
            <v>P</v>
          </cell>
          <cell r="N51" t="str">
            <v>P</v>
          </cell>
          <cell r="O51" t="str">
            <v>WO</v>
          </cell>
          <cell r="P51" t="str">
            <v>P</v>
          </cell>
          <cell r="Q51" t="str">
            <v>P</v>
          </cell>
          <cell r="R51" t="str">
            <v>P</v>
          </cell>
          <cell r="S51" t="str">
            <v>P</v>
          </cell>
          <cell r="T51" t="str">
            <v>P</v>
          </cell>
          <cell r="U51" t="str">
            <v>P</v>
          </cell>
          <cell r="V51" t="str">
            <v>WO</v>
          </cell>
          <cell r="W51" t="str">
            <v>P</v>
          </cell>
          <cell r="X51" t="str">
            <v>P</v>
          </cell>
          <cell r="Y51" t="str">
            <v>P</v>
          </cell>
          <cell r="Z51" t="str">
            <v>P</v>
          </cell>
          <cell r="AA51" t="str">
            <v>P</v>
          </cell>
          <cell r="AB51" t="str">
            <v>P</v>
          </cell>
          <cell r="AC51" t="str">
            <v>WO</v>
          </cell>
          <cell r="AD51" t="str">
            <v>P</v>
          </cell>
          <cell r="AE51" t="str">
            <v>P</v>
          </cell>
          <cell r="AF51" t="str">
            <v>P</v>
          </cell>
          <cell r="AG51" t="str">
            <v>P</v>
          </cell>
          <cell r="AH51" t="str">
            <v>P</v>
          </cell>
          <cell r="AI51" t="str">
            <v>P</v>
          </cell>
          <cell r="AJ51" t="str">
            <v>WO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1</v>
          </cell>
          <cell r="AQ51">
            <v>1</v>
          </cell>
          <cell r="AR51">
            <v>24</v>
          </cell>
          <cell r="AS51">
            <v>0</v>
          </cell>
          <cell r="AT51">
            <v>4</v>
          </cell>
          <cell r="AU51">
            <v>0</v>
          </cell>
          <cell r="AV51">
            <v>30</v>
          </cell>
        </row>
        <row r="52">
          <cell r="B52" t="str">
            <v>BCH-CS-100</v>
          </cell>
          <cell r="C52" t="str">
            <v>SUNIL SINGH</v>
          </cell>
          <cell r="D52" t="str">
            <v>Kitchen</v>
          </cell>
          <cell r="E52">
            <v>6500</v>
          </cell>
          <cell r="F52" t="str">
            <v>P</v>
          </cell>
          <cell r="G52" t="str">
            <v>WO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WO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25</v>
          </cell>
          <cell r="AR52">
            <v>0</v>
          </cell>
          <cell r="AS52">
            <v>5</v>
          </cell>
          <cell r="AT52">
            <v>0</v>
          </cell>
          <cell r="AU52">
            <v>30</v>
          </cell>
        </row>
        <row r="53">
          <cell r="B53" t="str">
            <v>BCH-CS-102</v>
          </cell>
          <cell r="C53" t="str">
            <v>SACHIN SHARMA</v>
          </cell>
          <cell r="D53" t="str">
            <v>Kitchen</v>
          </cell>
          <cell r="E53" t="str">
            <v>commi 3</v>
          </cell>
          <cell r="F53">
            <v>6000</v>
          </cell>
          <cell r="G53" t="str">
            <v>P</v>
          </cell>
          <cell r="H53" t="str">
            <v>WO</v>
          </cell>
          <cell r="I53" t="str">
            <v>P</v>
          </cell>
          <cell r="J53" t="str">
            <v>CL</v>
          </cell>
          <cell r="K53" t="str">
            <v>CL</v>
          </cell>
          <cell r="L53" t="str">
            <v>P</v>
          </cell>
          <cell r="M53" t="str">
            <v>P</v>
          </cell>
          <cell r="N53" t="str">
            <v>P</v>
          </cell>
          <cell r="O53" t="str">
            <v>CO</v>
          </cell>
          <cell r="P53" t="str">
            <v>P</v>
          </cell>
          <cell r="Q53" t="str">
            <v>P</v>
          </cell>
          <cell r="R53" t="str">
            <v>P</v>
          </cell>
          <cell r="S53" t="str">
            <v>P</v>
          </cell>
          <cell r="T53" t="str">
            <v>P</v>
          </cell>
          <cell r="U53" t="str">
            <v>P</v>
          </cell>
          <cell r="V53" t="str">
            <v>WO</v>
          </cell>
          <cell r="W53" t="str">
            <v>P</v>
          </cell>
          <cell r="X53" t="str">
            <v>P</v>
          </cell>
          <cell r="Y53" t="str">
            <v>P</v>
          </cell>
          <cell r="Z53" t="str">
            <v>P</v>
          </cell>
          <cell r="AA53" t="str">
            <v>P</v>
          </cell>
          <cell r="AB53" t="str">
            <v>P</v>
          </cell>
          <cell r="AC53" t="str">
            <v>WO</v>
          </cell>
          <cell r="AD53" t="str">
            <v>P</v>
          </cell>
          <cell r="AE53" t="str">
            <v>P</v>
          </cell>
          <cell r="AF53" t="str">
            <v>P</v>
          </cell>
          <cell r="AG53" t="str">
            <v>P</v>
          </cell>
          <cell r="AH53" t="str">
            <v>P</v>
          </cell>
          <cell r="AI53" t="str">
            <v>P</v>
          </cell>
          <cell r="AJ53" t="str">
            <v>WO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2</v>
          </cell>
          <cell r="AP53">
            <v>1</v>
          </cell>
          <cell r="AQ53">
            <v>0</v>
          </cell>
          <cell r="AR53">
            <v>23</v>
          </cell>
          <cell r="AS53">
            <v>0</v>
          </cell>
          <cell r="AT53">
            <v>4</v>
          </cell>
          <cell r="AU53">
            <v>0</v>
          </cell>
          <cell r="AV53">
            <v>30</v>
          </cell>
        </row>
        <row r="54">
          <cell r="B54" t="str">
            <v>BCH-CS-104</v>
          </cell>
          <cell r="C54" t="str">
            <v>manoj kumar</v>
          </cell>
          <cell r="D54" t="str">
            <v>Pavalion</v>
          </cell>
          <cell r="E54" t="str">
            <v>steward</v>
          </cell>
          <cell r="F54">
            <v>7000</v>
          </cell>
          <cell r="G54" t="str">
            <v>P</v>
          </cell>
          <cell r="H54" t="str">
            <v>WO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WO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A</v>
          </cell>
          <cell r="AI54" t="str">
            <v>A</v>
          </cell>
          <cell r="AJ54" t="str">
            <v>LWP</v>
          </cell>
          <cell r="AK54">
            <v>0</v>
          </cell>
          <cell r="AL54">
            <v>0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0</v>
          </cell>
          <cell r="AR54">
            <v>23</v>
          </cell>
          <cell r="AS54">
            <v>3</v>
          </cell>
          <cell r="AT54">
            <v>4</v>
          </cell>
          <cell r="AU54">
            <v>0</v>
          </cell>
          <cell r="AV54">
            <v>27</v>
          </cell>
        </row>
        <row r="55">
          <cell r="B55" t="str">
            <v>BCH-CS-105</v>
          </cell>
          <cell r="C55" t="str">
            <v>laxman singh</v>
          </cell>
          <cell r="D55" t="str">
            <v>Bar </v>
          </cell>
          <cell r="E55" t="str">
            <v>stewards</v>
          </cell>
          <cell r="F55">
            <v>7000</v>
          </cell>
          <cell r="G55" t="str">
            <v>P</v>
          </cell>
          <cell r="H55" t="str">
            <v>WO</v>
          </cell>
          <cell r="I55" t="str">
            <v>P</v>
          </cell>
          <cell r="J55" t="str">
            <v>P</v>
          </cell>
          <cell r="K55" t="str">
            <v>P</v>
          </cell>
          <cell r="L55" t="str">
            <v>P</v>
          </cell>
          <cell r="M55" t="str">
            <v>P</v>
          </cell>
          <cell r="N55" t="str">
            <v>P</v>
          </cell>
          <cell r="O55" t="str">
            <v>WO</v>
          </cell>
          <cell r="P55" t="str">
            <v>P</v>
          </cell>
          <cell r="Q55" t="str">
            <v>P</v>
          </cell>
          <cell r="R55" t="str">
            <v>P</v>
          </cell>
          <cell r="S55" t="str">
            <v>P</v>
          </cell>
          <cell r="T55" t="str">
            <v>P</v>
          </cell>
          <cell r="U55" t="str">
            <v>P</v>
          </cell>
          <cell r="V55" t="str">
            <v>WO</v>
          </cell>
          <cell r="W55" t="str">
            <v>P</v>
          </cell>
          <cell r="X55" t="str">
            <v>P</v>
          </cell>
          <cell r="Y55" t="str">
            <v>P</v>
          </cell>
          <cell r="Z55" t="str">
            <v>P</v>
          </cell>
          <cell r="AA55" t="str">
            <v>P</v>
          </cell>
          <cell r="AB55" t="str">
            <v>P</v>
          </cell>
          <cell r="AC55" t="str">
            <v>WO</v>
          </cell>
          <cell r="AD55" t="str">
            <v>P</v>
          </cell>
          <cell r="AE55" t="str">
            <v>P</v>
          </cell>
          <cell r="AF55" t="str">
            <v>P</v>
          </cell>
          <cell r="AG55" t="str">
            <v>P</v>
          </cell>
          <cell r="AH55" t="str">
            <v>P</v>
          </cell>
          <cell r="AI55" t="str">
            <v>P</v>
          </cell>
          <cell r="AJ55" t="str">
            <v>WO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25</v>
          </cell>
          <cell r="AS55">
            <v>0</v>
          </cell>
          <cell r="AT55">
            <v>5</v>
          </cell>
          <cell r="AU55">
            <v>0</v>
          </cell>
          <cell r="AV55">
            <v>30</v>
          </cell>
        </row>
        <row r="56">
          <cell r="B56" t="str">
            <v>BCH-CS-107</v>
          </cell>
          <cell r="C56" t="str">
            <v>Satender singh</v>
          </cell>
          <cell r="D56">
            <v>15100</v>
          </cell>
          <cell r="E56" t="str">
            <v>P</v>
          </cell>
          <cell r="F56" t="str">
            <v>WO</v>
          </cell>
          <cell r="G56" t="str">
            <v>LWP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WO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P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WO</v>
          </cell>
          <cell r="AI56">
            <v>0</v>
          </cell>
          <cell r="AJ56">
            <v>0</v>
          </cell>
          <cell r="AK56">
            <v>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24</v>
          </cell>
          <cell r="AQ56">
            <v>1</v>
          </cell>
          <cell r="AR56">
            <v>5</v>
          </cell>
          <cell r="AS56">
            <v>0</v>
          </cell>
          <cell r="AT56">
            <v>29</v>
          </cell>
        </row>
        <row r="57">
          <cell r="B57" t="str">
            <v>BCH-CS-109</v>
          </cell>
          <cell r="C57" t="str">
            <v>Preeti Kohli</v>
          </cell>
          <cell r="D57" t="str">
            <v>Pavalion</v>
          </cell>
          <cell r="E57" t="str">
            <v>STEWARD</v>
          </cell>
          <cell r="F57">
            <v>8500</v>
          </cell>
          <cell r="G57" t="str">
            <v>P</v>
          </cell>
          <cell r="H57" t="str">
            <v>WO</v>
          </cell>
          <cell r="I57" t="str">
            <v>P</v>
          </cell>
          <cell r="J57" t="str">
            <v>P</v>
          </cell>
          <cell r="K57" t="str">
            <v>P</v>
          </cell>
          <cell r="L57" t="str">
            <v>P</v>
          </cell>
          <cell r="M57" t="str">
            <v>P</v>
          </cell>
          <cell r="N57" t="str">
            <v>P</v>
          </cell>
          <cell r="O57" t="str">
            <v>WO</v>
          </cell>
          <cell r="P57" t="str">
            <v>P</v>
          </cell>
          <cell r="Q57" t="str">
            <v>P</v>
          </cell>
          <cell r="R57" t="str">
            <v>P</v>
          </cell>
          <cell r="S57" t="str">
            <v>P</v>
          </cell>
          <cell r="T57" t="str">
            <v>P</v>
          </cell>
          <cell r="U57" t="str">
            <v>P</v>
          </cell>
          <cell r="V57" t="str">
            <v>WO</v>
          </cell>
          <cell r="W57" t="str">
            <v>P</v>
          </cell>
          <cell r="X57" t="str">
            <v>P</v>
          </cell>
          <cell r="Y57" t="str">
            <v>HL</v>
          </cell>
          <cell r="Z57" t="str">
            <v>P</v>
          </cell>
          <cell r="AA57" t="str">
            <v>P</v>
          </cell>
          <cell r="AB57" t="str">
            <v>P</v>
          </cell>
          <cell r="AC57" t="str">
            <v>WO</v>
          </cell>
          <cell r="AD57" t="str">
            <v>P</v>
          </cell>
          <cell r="AE57" t="str">
            <v>P</v>
          </cell>
          <cell r="AF57" t="str">
            <v>P</v>
          </cell>
          <cell r="AG57" t="str">
            <v>P</v>
          </cell>
          <cell r="AH57" t="str">
            <v>P</v>
          </cell>
          <cell r="AI57" t="str">
            <v>P</v>
          </cell>
          <cell r="AJ57" t="str">
            <v>WO</v>
          </cell>
          <cell r="AK57">
            <v>0</v>
          </cell>
          <cell r="AL57">
            <v>0.5</v>
          </cell>
          <cell r="AM57">
            <v>0</v>
          </cell>
          <cell r="AN57">
            <v>0</v>
          </cell>
          <cell r="AO57">
            <v>0.5</v>
          </cell>
          <cell r="AP57">
            <v>0</v>
          </cell>
          <cell r="AQ57">
            <v>0</v>
          </cell>
          <cell r="AR57">
            <v>24</v>
          </cell>
          <cell r="AS57">
            <v>0</v>
          </cell>
          <cell r="AT57">
            <v>5</v>
          </cell>
          <cell r="AU57">
            <v>0</v>
          </cell>
          <cell r="AV57">
            <v>29.5</v>
          </cell>
        </row>
        <row r="58">
          <cell r="B58" t="str">
            <v>BCH-CS-110</v>
          </cell>
          <cell r="C58" t="str">
            <v>Sandeep Rawat</v>
          </cell>
          <cell r="D58" t="str">
            <v>Kitchen</v>
          </cell>
          <cell r="E58">
            <v>6000</v>
          </cell>
          <cell r="F58" t="str">
            <v>P</v>
          </cell>
          <cell r="G58" t="str">
            <v>WO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WO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P</v>
          </cell>
          <cell r="AA58" t="str">
            <v>P</v>
          </cell>
          <cell r="AB58" t="str">
            <v>WO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25</v>
          </cell>
          <cell r="AR58">
            <v>0</v>
          </cell>
          <cell r="AS58">
            <v>5</v>
          </cell>
          <cell r="AT58">
            <v>0</v>
          </cell>
          <cell r="AU58">
            <v>30</v>
          </cell>
        </row>
        <row r="59">
          <cell r="B59" t="str">
            <v>BCH-CS-111</v>
          </cell>
          <cell r="C59" t="str">
            <v>Harish Singh</v>
          </cell>
          <cell r="D59" t="str">
            <v>Kitchen</v>
          </cell>
          <cell r="E59">
            <v>8500</v>
          </cell>
          <cell r="F59" t="str">
            <v>P</v>
          </cell>
          <cell r="G59" t="str">
            <v>WO</v>
          </cell>
          <cell r="H59" t="str">
            <v>P</v>
          </cell>
          <cell r="I59" t="str">
            <v>P</v>
          </cell>
          <cell r="J59" t="str">
            <v>P</v>
          </cell>
          <cell r="K59" t="str">
            <v>P</v>
          </cell>
          <cell r="L59" t="str">
            <v>P</v>
          </cell>
          <cell r="M59" t="str">
            <v>P</v>
          </cell>
          <cell r="N59" t="str">
            <v>WO</v>
          </cell>
          <cell r="O59" t="str">
            <v>P</v>
          </cell>
          <cell r="P59" t="str">
            <v>P</v>
          </cell>
          <cell r="Q59" t="str">
            <v>P</v>
          </cell>
          <cell r="R59" t="str">
            <v>P</v>
          </cell>
          <cell r="S59" t="str">
            <v>LWP</v>
          </cell>
          <cell r="T59" t="str">
            <v>P</v>
          </cell>
          <cell r="U59" t="str">
            <v>WO</v>
          </cell>
          <cell r="V59" t="str">
            <v>P</v>
          </cell>
          <cell r="W59" t="str">
            <v>P</v>
          </cell>
          <cell r="X59" t="str">
            <v>P</v>
          </cell>
          <cell r="Y59" t="str">
            <v>P</v>
          </cell>
          <cell r="Z59" t="str">
            <v>P</v>
          </cell>
          <cell r="AA59" t="str">
            <v>P</v>
          </cell>
          <cell r="AB59" t="str">
            <v>WO</v>
          </cell>
          <cell r="AC59" t="str">
            <v>P</v>
          </cell>
          <cell r="AD59" t="str">
            <v>P</v>
          </cell>
          <cell r="AE59" t="str">
            <v>P</v>
          </cell>
          <cell r="AF59" t="str">
            <v>P</v>
          </cell>
          <cell r="AG59" t="str">
            <v>P</v>
          </cell>
          <cell r="AH59" t="str">
            <v>P</v>
          </cell>
          <cell r="AI59" t="str">
            <v>WO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24</v>
          </cell>
          <cell r="AR59">
            <v>1</v>
          </cell>
          <cell r="AS59">
            <v>5</v>
          </cell>
          <cell r="AT59">
            <v>0</v>
          </cell>
          <cell r="AU59">
            <v>29</v>
          </cell>
        </row>
        <row r="60">
          <cell r="B60" t="str">
            <v>BCH-CS-112</v>
          </cell>
          <cell r="C60" t="str">
            <v>Poonam Sharma </v>
          </cell>
          <cell r="D60" t="str">
            <v>café lounge</v>
          </cell>
          <cell r="E60" t="str">
            <v>STEWARD</v>
          </cell>
          <cell r="F60">
            <v>10000</v>
          </cell>
          <cell r="G60" t="str">
            <v>P</v>
          </cell>
          <cell r="H60" t="str">
            <v>WO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WO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WO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25</v>
          </cell>
          <cell r="AS60">
            <v>0</v>
          </cell>
          <cell r="AT60">
            <v>5</v>
          </cell>
          <cell r="AU60">
            <v>0</v>
          </cell>
          <cell r="AV60">
            <v>30</v>
          </cell>
        </row>
        <row r="61">
          <cell r="B61" t="str">
            <v>BCH-CS-116</v>
          </cell>
          <cell r="C61" t="str">
            <v>Vikram Kumar</v>
          </cell>
          <cell r="D61" t="str">
            <v>pavallion </v>
          </cell>
          <cell r="E61">
            <v>8500</v>
          </cell>
          <cell r="F61" t="str">
            <v>P</v>
          </cell>
          <cell r="G61" t="str">
            <v>WO</v>
          </cell>
          <cell r="H61" t="str">
            <v>P</v>
          </cell>
          <cell r="I61" t="str">
            <v>P</v>
          </cell>
          <cell r="J61" t="str">
            <v>P</v>
          </cell>
          <cell r="K61" t="str">
            <v>P</v>
          </cell>
          <cell r="L61" t="str">
            <v>P</v>
          </cell>
          <cell r="M61" t="str">
            <v>P</v>
          </cell>
          <cell r="N61" t="str">
            <v>WO</v>
          </cell>
          <cell r="O61" t="str">
            <v>P</v>
          </cell>
          <cell r="P61" t="str">
            <v>P</v>
          </cell>
          <cell r="Q61" t="str">
            <v>P</v>
          </cell>
          <cell r="R61" t="str">
            <v>P</v>
          </cell>
          <cell r="S61" t="str">
            <v>P</v>
          </cell>
          <cell r="T61" t="str">
            <v>P</v>
          </cell>
          <cell r="U61" t="str">
            <v>WO</v>
          </cell>
          <cell r="V61" t="str">
            <v>P</v>
          </cell>
          <cell r="W61" t="str">
            <v>P</v>
          </cell>
          <cell r="X61" t="str">
            <v>P</v>
          </cell>
          <cell r="Y61" t="str">
            <v>P</v>
          </cell>
          <cell r="Z61" t="str">
            <v>P</v>
          </cell>
          <cell r="AA61" t="str">
            <v>P</v>
          </cell>
          <cell r="AB61" t="str">
            <v>WO</v>
          </cell>
          <cell r="AC61" t="str">
            <v>P</v>
          </cell>
          <cell r="AD61" t="str">
            <v>P</v>
          </cell>
          <cell r="AE61" t="str">
            <v>P</v>
          </cell>
          <cell r="AF61" t="str">
            <v>P</v>
          </cell>
          <cell r="AG61" t="str">
            <v>P</v>
          </cell>
          <cell r="AH61" t="str">
            <v>P</v>
          </cell>
          <cell r="AI61" t="str">
            <v>WO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25</v>
          </cell>
          <cell r="AR61">
            <v>0</v>
          </cell>
          <cell r="AS61">
            <v>5</v>
          </cell>
          <cell r="AT61">
            <v>0</v>
          </cell>
          <cell r="AU61">
            <v>30</v>
          </cell>
        </row>
        <row r="62">
          <cell r="B62" t="str">
            <v>BCH-CS-117</v>
          </cell>
          <cell r="C62" t="str">
            <v>draweshwar raturi</v>
          </cell>
          <cell r="D62" t="str">
            <v>Kitchen</v>
          </cell>
          <cell r="E62">
            <v>6500</v>
          </cell>
          <cell r="F62" t="str">
            <v>P</v>
          </cell>
          <cell r="G62" t="str">
            <v>WO</v>
          </cell>
          <cell r="H62" t="str">
            <v>CA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CO</v>
          </cell>
          <cell r="O62" t="str">
            <v>P</v>
          </cell>
          <cell r="P62" t="str">
            <v>CA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LWP</v>
          </cell>
          <cell r="Z62" t="str">
            <v>LWP</v>
          </cell>
          <cell r="AA62" t="str">
            <v>LWP</v>
          </cell>
          <cell r="AB62" t="str">
            <v>LWP</v>
          </cell>
          <cell r="AC62" t="str">
            <v>LWP</v>
          </cell>
          <cell r="AD62" t="str">
            <v>LWP</v>
          </cell>
          <cell r="AE62" t="str">
            <v>LWP</v>
          </cell>
          <cell r="AF62" t="str">
            <v>LWP</v>
          </cell>
          <cell r="AG62" t="str">
            <v>LWP</v>
          </cell>
          <cell r="AH62" t="str">
            <v>LWP</v>
          </cell>
          <cell r="AI62" t="str">
            <v>LWP</v>
          </cell>
          <cell r="AJ62">
            <v>0</v>
          </cell>
          <cell r="AK62">
            <v>0</v>
          </cell>
          <cell r="AL62">
            <v>11</v>
          </cell>
          <cell r="AM62">
            <v>0</v>
          </cell>
          <cell r="AN62">
            <v>0</v>
          </cell>
          <cell r="AO62">
            <v>1</v>
          </cell>
          <cell r="AP62">
            <v>2</v>
          </cell>
          <cell r="AQ62">
            <v>14</v>
          </cell>
          <cell r="AR62">
            <v>11</v>
          </cell>
          <cell r="AS62">
            <v>2</v>
          </cell>
          <cell r="AT62">
            <v>0</v>
          </cell>
          <cell r="AU62">
            <v>19</v>
          </cell>
        </row>
        <row r="63">
          <cell r="B63" t="str">
            <v>BCH-CS-119</v>
          </cell>
          <cell r="C63" t="str">
            <v>PRADEEP</v>
          </cell>
          <cell r="D63" t="str">
            <v>conclave</v>
          </cell>
          <cell r="E63">
            <v>10000</v>
          </cell>
          <cell r="F63" t="str">
            <v>P</v>
          </cell>
          <cell r="G63" t="str">
            <v>WO</v>
          </cell>
          <cell r="H63" t="str">
            <v>P</v>
          </cell>
          <cell r="I63" t="str">
            <v>P</v>
          </cell>
          <cell r="J63" t="str">
            <v>P</v>
          </cell>
          <cell r="K63" t="str">
            <v>P</v>
          </cell>
          <cell r="L63" t="str">
            <v>P</v>
          </cell>
          <cell r="M63" t="str">
            <v>P</v>
          </cell>
          <cell r="N63" t="str">
            <v>WO</v>
          </cell>
          <cell r="O63" t="str">
            <v>P</v>
          </cell>
          <cell r="P63" t="str">
            <v>P</v>
          </cell>
          <cell r="Q63" t="str">
            <v>P</v>
          </cell>
          <cell r="R63" t="str">
            <v>P</v>
          </cell>
          <cell r="S63" t="str">
            <v>P</v>
          </cell>
          <cell r="T63" t="str">
            <v>P</v>
          </cell>
          <cell r="U63" t="str">
            <v>WO</v>
          </cell>
          <cell r="V63" t="str">
            <v>P</v>
          </cell>
          <cell r="W63" t="str">
            <v>P</v>
          </cell>
          <cell r="X63" t="str">
            <v>P</v>
          </cell>
          <cell r="Y63" t="str">
            <v>P</v>
          </cell>
          <cell r="Z63" t="str">
            <v>P</v>
          </cell>
          <cell r="AA63" t="str">
            <v>P</v>
          </cell>
          <cell r="AB63" t="str">
            <v>WO</v>
          </cell>
          <cell r="AC63" t="str">
            <v>P</v>
          </cell>
          <cell r="AD63" t="str">
            <v>P</v>
          </cell>
          <cell r="AE63" t="str">
            <v>P</v>
          </cell>
          <cell r="AF63" t="str">
            <v>P</v>
          </cell>
          <cell r="AG63" t="str">
            <v>P</v>
          </cell>
          <cell r="AH63" t="str">
            <v>P</v>
          </cell>
          <cell r="AI63" t="str">
            <v>WO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25</v>
          </cell>
          <cell r="AR63">
            <v>0</v>
          </cell>
          <cell r="AS63">
            <v>5</v>
          </cell>
          <cell r="AT63">
            <v>0</v>
          </cell>
          <cell r="AU63">
            <v>30</v>
          </cell>
        </row>
        <row r="64">
          <cell r="B64" t="str">
            <v>BCH-CS-121</v>
          </cell>
          <cell r="C64" t="str">
            <v>PREM SINGH BISHT</v>
          </cell>
          <cell r="D64" t="str">
            <v>bar</v>
          </cell>
          <cell r="E64">
            <v>13000</v>
          </cell>
          <cell r="F64" t="str">
            <v>P</v>
          </cell>
          <cell r="G64" t="str">
            <v>WO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P</v>
          </cell>
          <cell r="N64" t="str">
            <v>WO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25</v>
          </cell>
          <cell r="AR64">
            <v>0</v>
          </cell>
          <cell r="AS64">
            <v>5</v>
          </cell>
          <cell r="AT64">
            <v>0</v>
          </cell>
          <cell r="AU64">
            <v>30</v>
          </cell>
        </row>
        <row r="65">
          <cell r="B65" t="str">
            <v>Bch-cs-125</v>
          </cell>
          <cell r="C65" t="str">
            <v>Vikas singh Rawat </v>
          </cell>
          <cell r="D65" t="str">
            <v>kitchen</v>
          </cell>
          <cell r="E65">
            <v>6500</v>
          </cell>
          <cell r="F65" t="str">
            <v>P</v>
          </cell>
          <cell r="G65" t="str">
            <v>WO</v>
          </cell>
          <cell r="H65" t="str">
            <v>P</v>
          </cell>
          <cell r="I65" t="str">
            <v>P</v>
          </cell>
          <cell r="J65" t="str">
            <v>P</v>
          </cell>
          <cell r="K65" t="str">
            <v>P</v>
          </cell>
          <cell r="L65" t="str">
            <v>P</v>
          </cell>
          <cell r="M65" t="str">
            <v>P</v>
          </cell>
          <cell r="N65" t="str">
            <v>WO</v>
          </cell>
          <cell r="O65" t="str">
            <v>P</v>
          </cell>
          <cell r="P65" t="str">
            <v>P</v>
          </cell>
          <cell r="Q65" t="str">
            <v>P</v>
          </cell>
          <cell r="R65" t="str">
            <v>P</v>
          </cell>
          <cell r="S65" t="str">
            <v>P</v>
          </cell>
          <cell r="T65" t="str">
            <v>P</v>
          </cell>
          <cell r="U65" t="str">
            <v>WO</v>
          </cell>
          <cell r="V65" t="str">
            <v>P</v>
          </cell>
          <cell r="W65" t="str">
            <v>P</v>
          </cell>
          <cell r="X65" t="str">
            <v>P</v>
          </cell>
          <cell r="Y65" t="str">
            <v>P</v>
          </cell>
          <cell r="Z65" t="str">
            <v>P</v>
          </cell>
          <cell r="AA65" t="str">
            <v>P</v>
          </cell>
          <cell r="AB65" t="str">
            <v>WO</v>
          </cell>
          <cell r="AC65" t="str">
            <v>P</v>
          </cell>
          <cell r="AD65" t="str">
            <v>P</v>
          </cell>
          <cell r="AE65" t="str">
            <v>P</v>
          </cell>
          <cell r="AF65" t="str">
            <v>P</v>
          </cell>
          <cell r="AG65" t="str">
            <v>P</v>
          </cell>
          <cell r="AH65" t="str">
            <v>P</v>
          </cell>
          <cell r="AI65" t="str">
            <v>WO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25</v>
          </cell>
          <cell r="AR65">
            <v>0</v>
          </cell>
          <cell r="AS65">
            <v>5</v>
          </cell>
          <cell r="AT65">
            <v>0</v>
          </cell>
          <cell r="AU65">
            <v>30</v>
          </cell>
        </row>
        <row r="66">
          <cell r="B66" t="str">
            <v>Bch-cs-126</v>
          </cell>
          <cell r="C66" t="str">
            <v>Imran Khan </v>
          </cell>
          <cell r="D66" t="str">
            <v>kitchen</v>
          </cell>
          <cell r="E66">
            <v>12000</v>
          </cell>
          <cell r="F66" t="str">
            <v>P</v>
          </cell>
          <cell r="G66" t="str">
            <v>WO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WO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25</v>
          </cell>
          <cell r="AR66">
            <v>0</v>
          </cell>
          <cell r="AS66">
            <v>5</v>
          </cell>
          <cell r="AT66">
            <v>0</v>
          </cell>
          <cell r="AU66">
            <v>30</v>
          </cell>
        </row>
        <row r="67">
          <cell r="B67" t="str">
            <v>Bch-cs-127</v>
          </cell>
          <cell r="C67" t="str">
            <v>RAJ KUMAR Maurya </v>
          </cell>
          <cell r="D67" t="str">
            <v>banquats</v>
          </cell>
          <cell r="E67">
            <v>6500</v>
          </cell>
          <cell r="F67" t="str">
            <v>P</v>
          </cell>
          <cell r="G67" t="str">
            <v>CO</v>
          </cell>
          <cell r="H67" t="str">
            <v>CA</v>
          </cell>
          <cell r="I67" t="str">
            <v>P</v>
          </cell>
          <cell r="J67" t="str">
            <v>P</v>
          </cell>
          <cell r="K67" t="str">
            <v>P</v>
          </cell>
          <cell r="L67" t="str">
            <v>P</v>
          </cell>
          <cell r="M67" t="str">
            <v>P</v>
          </cell>
          <cell r="N67" t="str">
            <v>WO</v>
          </cell>
          <cell r="O67" t="str">
            <v>CA</v>
          </cell>
          <cell r="P67" t="str">
            <v>LWP</v>
          </cell>
          <cell r="Q67" t="str">
            <v>P</v>
          </cell>
          <cell r="R67" t="str">
            <v>P</v>
          </cell>
          <cell r="S67" t="str">
            <v>P</v>
          </cell>
          <cell r="T67" t="str">
            <v>P</v>
          </cell>
          <cell r="U67" t="str">
            <v>WO</v>
          </cell>
          <cell r="V67" t="str">
            <v>P</v>
          </cell>
          <cell r="W67" t="str">
            <v>P</v>
          </cell>
          <cell r="X67" t="str">
            <v>P</v>
          </cell>
          <cell r="Y67" t="str">
            <v>P</v>
          </cell>
          <cell r="Z67" t="str">
            <v>P</v>
          </cell>
          <cell r="AA67" t="str">
            <v>P</v>
          </cell>
          <cell r="AB67" t="str">
            <v>WO</v>
          </cell>
          <cell r="AC67" t="str">
            <v>P</v>
          </cell>
          <cell r="AD67" t="str">
            <v>P</v>
          </cell>
          <cell r="AE67" t="str">
            <v>P</v>
          </cell>
          <cell r="AF67" t="str">
            <v>P</v>
          </cell>
          <cell r="AG67" t="str">
            <v>P</v>
          </cell>
          <cell r="AH67" t="str">
            <v>P</v>
          </cell>
          <cell r="AI67" t="str">
            <v>WO</v>
          </cell>
          <cell r="AJ67">
            <v>0</v>
          </cell>
          <cell r="AK67">
            <v>0</v>
          </cell>
          <cell r="AL67">
            <v>1</v>
          </cell>
          <cell r="AM67">
            <v>0</v>
          </cell>
          <cell r="AN67">
            <v>0</v>
          </cell>
          <cell r="AO67">
            <v>1</v>
          </cell>
          <cell r="AP67">
            <v>2</v>
          </cell>
          <cell r="AQ67">
            <v>22</v>
          </cell>
          <cell r="AR67">
            <v>1</v>
          </cell>
          <cell r="AS67">
            <v>4</v>
          </cell>
          <cell r="AT67">
            <v>0</v>
          </cell>
          <cell r="AU67">
            <v>29</v>
          </cell>
        </row>
        <row r="68">
          <cell r="B68" t="str">
            <v>Bch-cs-128</v>
          </cell>
          <cell r="C68" t="str">
            <v>Amit Rawal </v>
          </cell>
          <cell r="D68" t="str">
            <v>Kitchen </v>
          </cell>
          <cell r="E68">
            <v>6000</v>
          </cell>
          <cell r="F68" t="str">
            <v>P</v>
          </cell>
          <cell r="G68" t="str">
            <v>WO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WO</v>
          </cell>
          <cell r="O68" t="str">
            <v>P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WO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LWP</v>
          </cell>
          <cell r="Z68" t="str">
            <v>LWP</v>
          </cell>
          <cell r="AA68" t="str">
            <v>LWP</v>
          </cell>
          <cell r="AB68" t="str">
            <v>WO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WO</v>
          </cell>
          <cell r="AJ68">
            <v>0</v>
          </cell>
          <cell r="AK68">
            <v>0</v>
          </cell>
          <cell r="AL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22</v>
          </cell>
          <cell r="AR68">
            <v>3</v>
          </cell>
          <cell r="AS68">
            <v>5</v>
          </cell>
          <cell r="AT68">
            <v>0</v>
          </cell>
          <cell r="AU68">
            <v>27</v>
          </cell>
        </row>
        <row r="69">
          <cell r="B69" t="str">
            <v>Bch-cs-129</v>
          </cell>
          <cell r="C69" t="str">
            <v>Rakesh Pal </v>
          </cell>
          <cell r="D69" t="str">
            <v>Halwai</v>
          </cell>
          <cell r="E69" t="str">
            <v>01.08.14</v>
          </cell>
          <cell r="F69">
            <v>10000</v>
          </cell>
          <cell r="G69" t="str">
            <v>P</v>
          </cell>
          <cell r="H69" t="str">
            <v>WO</v>
          </cell>
          <cell r="I69" t="str">
            <v>P</v>
          </cell>
          <cell r="J69" t="str">
            <v>P</v>
          </cell>
          <cell r="K69" t="str">
            <v>P</v>
          </cell>
          <cell r="L69" t="str">
            <v>P</v>
          </cell>
          <cell r="M69" t="str">
            <v>P</v>
          </cell>
          <cell r="N69" t="str">
            <v>P</v>
          </cell>
          <cell r="O69" t="str">
            <v>CO</v>
          </cell>
          <cell r="P69" t="str">
            <v>P</v>
          </cell>
          <cell r="Q69" t="str">
            <v>P</v>
          </cell>
          <cell r="R69" t="str">
            <v>P</v>
          </cell>
          <cell r="S69" t="str">
            <v>P</v>
          </cell>
          <cell r="T69" t="str">
            <v>P</v>
          </cell>
          <cell r="U69" t="str">
            <v>P</v>
          </cell>
          <cell r="V69" t="str">
            <v>WO</v>
          </cell>
          <cell r="W69" t="str">
            <v>P</v>
          </cell>
          <cell r="X69" t="str">
            <v>P</v>
          </cell>
          <cell r="Y69" t="str">
            <v>P</v>
          </cell>
          <cell r="Z69" t="str">
            <v>P</v>
          </cell>
          <cell r="AA69" t="str">
            <v>P</v>
          </cell>
          <cell r="AB69" t="str">
            <v>CA</v>
          </cell>
          <cell r="AC69" t="str">
            <v>WO</v>
          </cell>
          <cell r="AD69" t="str">
            <v>P</v>
          </cell>
          <cell r="AE69" t="str">
            <v>P</v>
          </cell>
          <cell r="AF69" t="str">
            <v>P</v>
          </cell>
          <cell r="AG69" t="str">
            <v>P</v>
          </cell>
          <cell r="AH69" t="str">
            <v>P</v>
          </cell>
          <cell r="AI69" t="str">
            <v>P</v>
          </cell>
          <cell r="AJ69" t="str">
            <v>WO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1</v>
          </cell>
          <cell r="AQ69">
            <v>1</v>
          </cell>
          <cell r="AR69">
            <v>24</v>
          </cell>
          <cell r="AS69">
            <v>0</v>
          </cell>
          <cell r="AT69">
            <v>4</v>
          </cell>
          <cell r="AU69">
            <v>0</v>
          </cell>
          <cell r="AV69">
            <v>30</v>
          </cell>
        </row>
        <row r="70">
          <cell r="B70" t="str">
            <v>BCH-CS-133</v>
          </cell>
          <cell r="C70" t="str">
            <v>Ravi Kumar </v>
          </cell>
          <cell r="D70" t="str">
            <v>CASHIER </v>
          </cell>
          <cell r="E70" t="str">
            <v>08.08.14</v>
          </cell>
          <cell r="F70">
            <v>12000</v>
          </cell>
          <cell r="G70" t="str">
            <v>P</v>
          </cell>
          <cell r="H70" t="str">
            <v>WO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WO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WO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P</v>
          </cell>
          <cell r="AH70" t="str">
            <v>P</v>
          </cell>
          <cell r="AI70" t="str">
            <v>P</v>
          </cell>
          <cell r="AJ70" t="str">
            <v>WO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25</v>
          </cell>
          <cell r="AS70">
            <v>0</v>
          </cell>
          <cell r="AT70">
            <v>5</v>
          </cell>
          <cell r="AU70">
            <v>0</v>
          </cell>
          <cell r="AV70">
            <v>30</v>
          </cell>
        </row>
        <row r="71">
          <cell r="B71" t="str">
            <v>BCH-CS-134</v>
          </cell>
          <cell r="C71" t="str">
            <v>Pranay Kumar</v>
          </cell>
          <cell r="D71" t="str">
            <v>Chef -Kitchen </v>
          </cell>
          <cell r="E71">
            <v>30000</v>
          </cell>
          <cell r="F71" t="str">
            <v>P</v>
          </cell>
          <cell r="G71" t="str">
            <v>CO</v>
          </cell>
          <cell r="H71" t="str">
            <v>CA</v>
          </cell>
          <cell r="I71" t="str">
            <v>P</v>
          </cell>
          <cell r="J71" t="str">
            <v>P</v>
          </cell>
          <cell r="K71" t="str">
            <v>P</v>
          </cell>
          <cell r="L71" t="str">
            <v>P</v>
          </cell>
          <cell r="M71" t="str">
            <v>P</v>
          </cell>
          <cell r="N71" t="str">
            <v>CO</v>
          </cell>
          <cell r="O71" t="str">
            <v>P</v>
          </cell>
          <cell r="P71" t="str">
            <v>P</v>
          </cell>
          <cell r="Q71" t="str">
            <v>P</v>
          </cell>
          <cell r="R71" t="str">
            <v>P</v>
          </cell>
          <cell r="S71" t="str">
            <v>P</v>
          </cell>
          <cell r="T71" t="str">
            <v>P</v>
          </cell>
          <cell r="U71" t="str">
            <v>WO</v>
          </cell>
          <cell r="V71" t="str">
            <v>P</v>
          </cell>
          <cell r="W71" t="str">
            <v>P</v>
          </cell>
          <cell r="X71" t="str">
            <v>P</v>
          </cell>
          <cell r="Y71" t="str">
            <v>CA</v>
          </cell>
          <cell r="Z71" t="str">
            <v>LWP</v>
          </cell>
          <cell r="AA71" t="str">
            <v>P</v>
          </cell>
          <cell r="AB71" t="str">
            <v>WO</v>
          </cell>
          <cell r="AC71" t="str">
            <v>P</v>
          </cell>
          <cell r="AD71" t="str">
            <v>P</v>
          </cell>
          <cell r="AE71" t="str">
            <v>P</v>
          </cell>
          <cell r="AF71" t="str">
            <v>P</v>
          </cell>
          <cell r="AG71" t="str">
            <v>P</v>
          </cell>
          <cell r="AH71" t="str">
            <v>P</v>
          </cell>
          <cell r="AI71" t="str">
            <v>WO</v>
          </cell>
          <cell r="AJ71">
            <v>0</v>
          </cell>
          <cell r="AK71">
            <v>0</v>
          </cell>
          <cell r="AL71">
            <v>1</v>
          </cell>
          <cell r="AM71">
            <v>0</v>
          </cell>
          <cell r="AN71">
            <v>0</v>
          </cell>
          <cell r="AO71">
            <v>2</v>
          </cell>
          <cell r="AP71">
            <v>2</v>
          </cell>
          <cell r="AQ71">
            <v>22</v>
          </cell>
          <cell r="AR71">
            <v>1</v>
          </cell>
          <cell r="AS71">
            <v>3</v>
          </cell>
          <cell r="AT71">
            <v>0</v>
          </cell>
          <cell r="AU71">
            <v>29</v>
          </cell>
        </row>
        <row r="72">
          <cell r="B72" t="str">
            <v>BCH-CS-130</v>
          </cell>
          <cell r="C72" t="str">
            <v>Anil Kumar </v>
          </cell>
          <cell r="D72" t="str">
            <v>Cashier </v>
          </cell>
          <cell r="E72" t="str">
            <v>from Noida </v>
          </cell>
          <cell r="F72">
            <v>8000</v>
          </cell>
          <cell r="G72" t="str">
            <v>P</v>
          </cell>
          <cell r="H72" t="str">
            <v>CO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WO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WO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0</v>
          </cell>
          <cell r="AD72">
            <v>13</v>
          </cell>
          <cell r="AE72">
            <v>0</v>
          </cell>
          <cell r="AF72">
            <v>2</v>
          </cell>
          <cell r="AG72">
            <v>0</v>
          </cell>
          <cell r="AH72">
            <v>16</v>
          </cell>
        </row>
        <row r="73">
          <cell r="B73" t="str">
            <v>BCH-CS-132</v>
          </cell>
          <cell r="C73" t="str">
            <v>Birender Singh </v>
          </cell>
          <cell r="D73" t="str">
            <v>Kitchen </v>
          </cell>
          <cell r="E73">
            <v>15000</v>
          </cell>
          <cell r="F73" t="str">
            <v>P</v>
          </cell>
          <cell r="G73" t="str">
            <v>WO</v>
          </cell>
          <cell r="H73" t="str">
            <v>P</v>
          </cell>
          <cell r="I73" t="str">
            <v>P</v>
          </cell>
          <cell r="J73" t="str">
            <v>P</v>
          </cell>
          <cell r="K73" t="str">
            <v>P</v>
          </cell>
          <cell r="L73" t="str">
            <v>P</v>
          </cell>
          <cell r="M73" t="str">
            <v>P</v>
          </cell>
          <cell r="N73" t="str">
            <v>WO</v>
          </cell>
          <cell r="O73" t="str">
            <v>P</v>
          </cell>
          <cell r="P73" t="str">
            <v>P</v>
          </cell>
          <cell r="Q73" t="str">
            <v>P</v>
          </cell>
          <cell r="R73" t="str">
            <v>P</v>
          </cell>
          <cell r="S73" t="str">
            <v>P</v>
          </cell>
          <cell r="T73" t="str">
            <v>P</v>
          </cell>
          <cell r="U73" t="str">
            <v>WO</v>
          </cell>
          <cell r="V73" t="str">
            <v>P</v>
          </cell>
          <cell r="W73" t="str">
            <v>P</v>
          </cell>
          <cell r="X73" t="str">
            <v>P</v>
          </cell>
          <cell r="Y73" t="str">
            <v>P</v>
          </cell>
          <cell r="Z73" t="str">
            <v>P</v>
          </cell>
          <cell r="AA73" t="str">
            <v>P</v>
          </cell>
          <cell r="AB73" t="str">
            <v>WO</v>
          </cell>
          <cell r="AC73" t="str">
            <v>P</v>
          </cell>
          <cell r="AD73" t="str">
            <v>P</v>
          </cell>
          <cell r="AE73" t="str">
            <v>P</v>
          </cell>
          <cell r="AF73" t="str">
            <v>P</v>
          </cell>
          <cell r="AG73" t="str">
            <v>P</v>
          </cell>
          <cell r="AH73" t="str">
            <v>P</v>
          </cell>
          <cell r="AI73" t="str">
            <v>WO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25</v>
          </cell>
          <cell r="AR73">
            <v>0</v>
          </cell>
          <cell r="AS73">
            <v>5</v>
          </cell>
          <cell r="AT73">
            <v>0</v>
          </cell>
          <cell r="AU73">
            <v>30</v>
          </cell>
        </row>
        <row r="74">
          <cell r="B74" t="str">
            <v>BCH-CS-131</v>
          </cell>
          <cell r="C74" t="str">
            <v>Rim Bahadur </v>
          </cell>
          <cell r="D74" t="str">
            <v>Kitchen </v>
          </cell>
          <cell r="E74" t="str">
            <v>from Noida </v>
          </cell>
          <cell r="F74">
            <v>14000</v>
          </cell>
          <cell r="G74" t="str">
            <v>CA</v>
          </cell>
          <cell r="H74" t="str">
            <v>WO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CO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WO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WO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WO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1</v>
          </cell>
          <cell r="AQ74">
            <v>1</v>
          </cell>
          <cell r="AR74">
            <v>24</v>
          </cell>
          <cell r="AS74">
            <v>0</v>
          </cell>
          <cell r="AT74">
            <v>4</v>
          </cell>
          <cell r="AU74">
            <v>0</v>
          </cell>
          <cell r="AV74">
            <v>30</v>
          </cell>
        </row>
        <row r="75">
          <cell r="B75" t="str">
            <v>BCH-CS-135</v>
          </cell>
          <cell r="C75" t="str">
            <v>Vivek Gharti </v>
          </cell>
          <cell r="D75" t="str">
            <v>Kitchen </v>
          </cell>
          <cell r="E75">
            <v>10000</v>
          </cell>
          <cell r="F75" t="str">
            <v>P</v>
          </cell>
          <cell r="G75" t="str">
            <v>WO</v>
          </cell>
          <cell r="H75" t="str">
            <v>P</v>
          </cell>
          <cell r="I75" t="str">
            <v>P</v>
          </cell>
          <cell r="J75" t="str">
            <v>P</v>
          </cell>
          <cell r="K75" t="str">
            <v>P</v>
          </cell>
          <cell r="L75" t="str">
            <v>P</v>
          </cell>
          <cell r="M75" t="str">
            <v>P</v>
          </cell>
          <cell r="N75" t="str">
            <v>CO</v>
          </cell>
          <cell r="O75" t="str">
            <v>P</v>
          </cell>
          <cell r="P75" t="str">
            <v>CA</v>
          </cell>
          <cell r="Q75" t="str">
            <v>P</v>
          </cell>
          <cell r="R75" t="str">
            <v>P</v>
          </cell>
          <cell r="S75" t="str">
            <v>P</v>
          </cell>
          <cell r="T75" t="str">
            <v>P</v>
          </cell>
          <cell r="U75" t="str">
            <v>WO</v>
          </cell>
          <cell r="V75" t="str">
            <v>P</v>
          </cell>
          <cell r="W75" t="str">
            <v>P</v>
          </cell>
          <cell r="X75" t="str">
            <v>P</v>
          </cell>
          <cell r="Y75" t="str">
            <v>P</v>
          </cell>
          <cell r="Z75" t="str">
            <v>P</v>
          </cell>
          <cell r="AA75" t="str">
            <v>P</v>
          </cell>
          <cell r="AB75" t="str">
            <v>WO</v>
          </cell>
          <cell r="AC75" t="str">
            <v>P</v>
          </cell>
          <cell r="AD75" t="str">
            <v>P</v>
          </cell>
          <cell r="AE75" t="str">
            <v>P</v>
          </cell>
          <cell r="AF75" t="str">
            <v>P</v>
          </cell>
          <cell r="AG75" t="str">
            <v>P</v>
          </cell>
          <cell r="AH75" t="str">
            <v>P</v>
          </cell>
          <cell r="AI75" t="str">
            <v>WO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1</v>
          </cell>
          <cell r="AQ75">
            <v>24</v>
          </cell>
          <cell r="AR75">
            <v>0</v>
          </cell>
          <cell r="AS75">
            <v>4</v>
          </cell>
          <cell r="AT75">
            <v>0</v>
          </cell>
          <cell r="AU75">
            <v>30</v>
          </cell>
        </row>
        <row r="76">
          <cell r="A76" t="str">
            <v>Balwant </v>
          </cell>
          <cell r="B76" t="str">
            <v>conclave </v>
          </cell>
          <cell r="C76" t="str">
            <v>steward</v>
          </cell>
          <cell r="D76" t="str">
            <v>cash</v>
          </cell>
          <cell r="E76">
            <v>6000</v>
          </cell>
          <cell r="F76" t="str">
            <v>P</v>
          </cell>
          <cell r="G76" t="str">
            <v>CO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CO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</v>
          </cell>
          <cell r="AP76">
            <v>0</v>
          </cell>
          <cell r="AQ76">
            <v>25</v>
          </cell>
          <cell r="AR76">
            <v>0</v>
          </cell>
          <cell r="AS76">
            <v>3</v>
          </cell>
          <cell r="AT76">
            <v>0</v>
          </cell>
          <cell r="AU76">
            <v>30</v>
          </cell>
        </row>
        <row r="77">
          <cell r="B77" t="str">
            <v>BCH-CS-063</v>
          </cell>
          <cell r="C77" t="str">
            <v>Sanjay </v>
          </cell>
          <cell r="D77" t="str">
            <v>kitchen </v>
          </cell>
          <cell r="E77" t="str">
            <v>chef </v>
          </cell>
          <cell r="F77" t="str">
            <v>from Noida </v>
          </cell>
          <cell r="G77">
            <v>24000</v>
          </cell>
          <cell r="H77" t="str">
            <v>P</v>
          </cell>
          <cell r="I77" t="str">
            <v>P</v>
          </cell>
          <cell r="J77" t="str">
            <v>P</v>
          </cell>
          <cell r="K77" t="str">
            <v>P</v>
          </cell>
          <cell r="L77" t="str">
            <v>P</v>
          </cell>
          <cell r="M77" t="str">
            <v>P</v>
          </cell>
          <cell r="N77" t="str">
            <v>P</v>
          </cell>
          <cell r="O77" t="str">
            <v>P</v>
          </cell>
          <cell r="P77" t="str">
            <v>P</v>
          </cell>
          <cell r="Q77" t="str">
            <v>WO</v>
          </cell>
          <cell r="R77" t="str">
            <v>CO</v>
          </cell>
          <cell r="S77" t="str">
            <v>OH</v>
          </cell>
          <cell r="T77" t="str">
            <v>OH</v>
          </cell>
          <cell r="U77" t="str">
            <v>P</v>
          </cell>
          <cell r="V77" t="str">
            <v>P</v>
          </cell>
          <cell r="W77" t="str">
            <v>P</v>
          </cell>
          <cell r="X77" t="str">
            <v>P</v>
          </cell>
          <cell r="Y77" t="str">
            <v>P</v>
          </cell>
          <cell r="Z77" t="str">
            <v>P</v>
          </cell>
          <cell r="AA77" t="str">
            <v>CL</v>
          </cell>
          <cell r="AB77" t="str">
            <v>P</v>
          </cell>
          <cell r="AC77" t="str">
            <v>P</v>
          </cell>
          <cell r="AD77" t="str">
            <v>WO</v>
          </cell>
          <cell r="AE77" t="str">
            <v>P</v>
          </cell>
          <cell r="AF77" t="str">
            <v>P</v>
          </cell>
          <cell r="AG77" t="str">
            <v>P</v>
          </cell>
          <cell r="AH77" t="str">
            <v>P</v>
          </cell>
          <cell r="AI77" t="str">
            <v>P</v>
          </cell>
          <cell r="AJ77" t="str">
            <v>P</v>
          </cell>
          <cell r="AK77" t="str">
            <v>WO</v>
          </cell>
          <cell r="AL77">
            <v>1</v>
          </cell>
          <cell r="AM77">
            <v>0</v>
          </cell>
          <cell r="AN77">
            <v>0</v>
          </cell>
          <cell r="AO77">
            <v>0</v>
          </cell>
          <cell r="AP77">
            <v>1</v>
          </cell>
          <cell r="AQ77">
            <v>1</v>
          </cell>
          <cell r="AR77">
            <v>0</v>
          </cell>
          <cell r="AS77">
            <v>23</v>
          </cell>
          <cell r="AT77">
            <v>0</v>
          </cell>
          <cell r="AU77">
            <v>3</v>
          </cell>
          <cell r="AV77">
            <v>2</v>
          </cell>
          <cell r="AW7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tabSelected="1" zoomScale="85" zoomScaleNormal="85" zoomScaleSheetLayoutView="70" zoomScalePageLayoutView="0" workbookViewId="0" topLeftCell="F31">
      <selection activeCell="AC36" sqref="AC36"/>
    </sheetView>
  </sheetViews>
  <sheetFormatPr defaultColWidth="9.140625" defaultRowHeight="30" customHeight="1"/>
  <cols>
    <col min="1" max="1" width="5.00390625" style="158" customWidth="1"/>
    <col min="2" max="2" width="4.57421875" style="161" customWidth="1"/>
    <col min="3" max="3" width="15.8515625" style="158" customWidth="1"/>
    <col min="4" max="4" width="16.57421875" style="158" customWidth="1"/>
    <col min="5" max="5" width="28.421875" style="158" bestFit="1" customWidth="1"/>
    <col min="6" max="6" width="6.28125" style="165" bestFit="1" customWidth="1"/>
    <col min="7" max="7" width="8.140625" style="168" bestFit="1" customWidth="1"/>
    <col min="8" max="8" width="13.140625" style="158" bestFit="1" customWidth="1"/>
    <col min="9" max="10" width="7.421875" style="158" customWidth="1"/>
    <col min="11" max="11" width="10.421875" style="158" customWidth="1"/>
    <col min="12" max="13" width="8.7109375" style="198" customWidth="1"/>
    <col min="14" max="14" width="7.00390625" style="157" customWidth="1"/>
    <col min="15" max="15" width="10.140625" style="158" bestFit="1" customWidth="1"/>
    <col min="16" max="16" width="9.421875" style="158" customWidth="1"/>
    <col min="17" max="17" width="9.7109375" style="158" bestFit="1" customWidth="1"/>
    <col min="18" max="18" width="8.140625" style="158" bestFit="1" customWidth="1"/>
    <col min="19" max="19" width="8.140625" style="158" customWidth="1"/>
    <col min="20" max="20" width="9.140625" style="158" bestFit="1" customWidth="1"/>
    <col min="21" max="21" width="9.140625" style="158" customWidth="1"/>
    <col min="22" max="22" width="11.00390625" style="158" bestFit="1" customWidth="1"/>
    <col min="23" max="23" width="9.7109375" style="158" bestFit="1" customWidth="1"/>
    <col min="24" max="24" width="7.8515625" style="158" customWidth="1"/>
    <col min="25" max="25" width="10.57421875" style="196" customWidth="1"/>
    <col min="26" max="26" width="7.421875" style="196" customWidth="1"/>
    <col min="27" max="27" width="10.140625" style="158" bestFit="1" customWidth="1"/>
    <col min="28" max="28" width="10.7109375" style="158" bestFit="1" customWidth="1"/>
    <col min="29" max="29" width="25.8515625" style="158" customWidth="1"/>
    <col min="30" max="16384" width="9.140625" style="158" customWidth="1"/>
  </cols>
  <sheetData>
    <row r="1" spans="2:26" s="184" customFormat="1" ht="15.75">
      <c r="B1" s="185"/>
      <c r="F1" s="185"/>
      <c r="G1" s="186"/>
      <c r="X1" s="184" t="s">
        <v>0</v>
      </c>
      <c r="Y1" s="192"/>
      <c r="Z1" s="192"/>
    </row>
    <row r="2" spans="2:26" s="184" customFormat="1" ht="15.75">
      <c r="B2" s="185"/>
      <c r="C2" s="184" t="s">
        <v>435</v>
      </c>
      <c r="F2" s="185"/>
      <c r="G2" s="186"/>
      <c r="L2" s="184" t="s">
        <v>437</v>
      </c>
      <c r="W2" s="182"/>
      <c r="X2" s="184" t="s">
        <v>443</v>
      </c>
      <c r="Y2" s="192"/>
      <c r="Z2" s="192"/>
    </row>
    <row r="3" spans="2:26" s="184" customFormat="1" ht="15.75">
      <c r="B3" s="185"/>
      <c r="C3" s="155" t="s">
        <v>444</v>
      </c>
      <c r="D3" s="187"/>
      <c r="E3" s="187"/>
      <c r="F3" s="188"/>
      <c r="G3" s="189"/>
      <c r="H3" s="187"/>
      <c r="I3" s="187"/>
      <c r="J3" s="187"/>
      <c r="K3" s="187"/>
      <c r="L3" s="155" t="s">
        <v>445</v>
      </c>
      <c r="M3" s="155"/>
      <c r="N3" s="187"/>
      <c r="O3" s="187"/>
      <c r="X3" s="184" t="s">
        <v>2</v>
      </c>
      <c r="Y3" s="192"/>
      <c r="Z3" s="192"/>
    </row>
    <row r="4" spans="2:26" s="184" customFormat="1" ht="15.75">
      <c r="B4" s="185"/>
      <c r="C4" s="155" t="s">
        <v>514</v>
      </c>
      <c r="D4" s="187"/>
      <c r="E4" s="187"/>
      <c r="F4" s="188"/>
      <c r="G4" s="189"/>
      <c r="H4" s="187"/>
      <c r="I4" s="187"/>
      <c r="J4" s="187"/>
      <c r="K4" s="187"/>
      <c r="L4" s="155" t="s">
        <v>456</v>
      </c>
      <c r="M4" s="155"/>
      <c r="N4" s="187"/>
      <c r="O4" s="187"/>
      <c r="Y4" s="192"/>
      <c r="Z4" s="192"/>
    </row>
    <row r="5" spans="2:26" s="184" customFormat="1" ht="15.75">
      <c r="B5" s="185"/>
      <c r="C5" s="155" t="s">
        <v>515</v>
      </c>
      <c r="F5" s="185"/>
      <c r="G5" s="186"/>
      <c r="L5" s="155"/>
      <c r="Y5" s="192"/>
      <c r="Z5" s="192"/>
    </row>
    <row r="6" spans="2:26" s="184" customFormat="1" ht="15.75">
      <c r="B6" s="185"/>
      <c r="C6" s="182"/>
      <c r="F6" s="185"/>
      <c r="G6" s="186"/>
      <c r="Y6" s="192"/>
      <c r="Z6" s="192"/>
    </row>
    <row r="7" spans="2:26" s="184" customFormat="1" ht="15.75">
      <c r="B7" s="185"/>
      <c r="C7" s="184" t="s">
        <v>436</v>
      </c>
      <c r="F7" s="185"/>
      <c r="G7" s="186"/>
      <c r="L7" s="184" t="s">
        <v>434</v>
      </c>
      <c r="Y7" s="192"/>
      <c r="Z7" s="192"/>
    </row>
    <row r="8" spans="2:26" s="184" customFormat="1" ht="15.75">
      <c r="B8" s="185"/>
      <c r="C8" s="155" t="s">
        <v>456</v>
      </c>
      <c r="D8" s="187"/>
      <c r="E8" s="187"/>
      <c r="F8" s="188"/>
      <c r="G8" s="189"/>
      <c r="H8" s="187"/>
      <c r="I8" s="187"/>
      <c r="J8" s="187"/>
      <c r="K8" s="187"/>
      <c r="L8" s="155" t="s">
        <v>456</v>
      </c>
      <c r="M8" s="155"/>
      <c r="N8" s="187"/>
      <c r="O8" s="155"/>
      <c r="P8" s="182"/>
      <c r="Q8" s="182"/>
      <c r="R8" s="182"/>
      <c r="S8" s="182"/>
      <c r="T8" s="182"/>
      <c r="U8" s="182"/>
      <c r="Y8" s="192"/>
      <c r="Z8" s="192"/>
    </row>
    <row r="9" spans="2:29" s="184" customFormat="1" ht="15.75">
      <c r="B9" s="185"/>
      <c r="C9" s="155"/>
      <c r="D9" s="187"/>
      <c r="E9" s="187"/>
      <c r="F9" s="188"/>
      <c r="G9" s="189"/>
      <c r="H9" s="187"/>
      <c r="I9" s="187"/>
      <c r="J9" s="187"/>
      <c r="K9" s="187"/>
      <c r="L9" s="155"/>
      <c r="M9" s="155"/>
      <c r="N9" s="187"/>
      <c r="O9" s="155"/>
      <c r="P9" s="182"/>
      <c r="Q9" s="182"/>
      <c r="R9" s="182"/>
      <c r="S9" s="182"/>
      <c r="T9" s="182"/>
      <c r="U9" s="182"/>
      <c r="Y9" s="192"/>
      <c r="Z9" s="192"/>
      <c r="AC9" s="211"/>
    </row>
    <row r="10" spans="2:26" s="152" customFormat="1" ht="15">
      <c r="B10" s="160"/>
      <c r="C10" s="155"/>
      <c r="F10" s="164"/>
      <c r="G10" s="167"/>
      <c r="L10" s="155"/>
      <c r="M10" s="155"/>
      <c r="Y10" s="193"/>
      <c r="Z10" s="193"/>
    </row>
    <row r="11" spans="2:26" s="152" customFormat="1" ht="15">
      <c r="B11" s="160"/>
      <c r="C11" s="153"/>
      <c r="F11" s="164"/>
      <c r="G11" s="167"/>
      <c r="K11" s="153"/>
      <c r="L11" s="153"/>
      <c r="M11" s="153"/>
      <c r="N11" s="153"/>
      <c r="W11" s="154"/>
      <c r="Y11" s="193"/>
      <c r="Z11" s="193"/>
    </row>
    <row r="12" spans="2:26" s="153" customFormat="1" ht="15">
      <c r="B12" s="183"/>
      <c r="F12" s="163"/>
      <c r="G12" s="166"/>
      <c r="H12" s="153" t="s">
        <v>189</v>
      </c>
      <c r="J12" s="153">
        <v>31</v>
      </c>
      <c r="Y12" s="194"/>
      <c r="Z12" s="194"/>
    </row>
    <row r="13" spans="2:26" s="153" customFormat="1" ht="15">
      <c r="B13" s="183"/>
      <c r="F13" s="163"/>
      <c r="G13" s="166"/>
      <c r="K13" s="153" t="s">
        <v>3</v>
      </c>
      <c r="L13" s="190"/>
      <c r="M13" s="190"/>
      <c r="N13" s="190"/>
      <c r="O13" s="191">
        <v>44216</v>
      </c>
      <c r="P13" s="191"/>
      <c r="Q13" s="191"/>
      <c r="R13" s="191"/>
      <c r="S13" s="191"/>
      <c r="T13" s="191"/>
      <c r="U13" s="191"/>
      <c r="Y13" s="194"/>
      <c r="Z13" s="194"/>
    </row>
    <row r="14" spans="1:29" s="152" customFormat="1" ht="15.75" customHeight="1">
      <c r="A14" s="220" t="s">
        <v>439</v>
      </c>
      <c r="B14" s="221"/>
      <c r="C14" s="221"/>
      <c r="D14" s="221"/>
      <c r="E14" s="221"/>
      <c r="F14" s="221"/>
      <c r="G14" s="218"/>
      <c r="H14" s="217" t="s">
        <v>183</v>
      </c>
      <c r="I14" s="217"/>
      <c r="J14" s="217"/>
      <c r="K14" s="217"/>
      <c r="L14" s="219" t="s">
        <v>432</v>
      </c>
      <c r="M14" s="219"/>
      <c r="N14" s="219"/>
      <c r="O14" s="217" t="s">
        <v>186</v>
      </c>
      <c r="P14" s="217"/>
      <c r="Q14" s="217"/>
      <c r="R14" s="217"/>
      <c r="S14" s="217"/>
      <c r="T14" s="217"/>
      <c r="U14" s="217"/>
      <c r="V14" s="217"/>
      <c r="W14" s="218" t="s">
        <v>184</v>
      </c>
      <c r="X14" s="217"/>
      <c r="Y14" s="217"/>
      <c r="Z14" s="217"/>
      <c r="AA14" s="217"/>
      <c r="AB14" s="206"/>
      <c r="AC14" s="206"/>
    </row>
    <row r="15" spans="1:29" s="156" customFormat="1" ht="120.75" customHeight="1">
      <c r="A15" s="169" t="s">
        <v>28</v>
      </c>
      <c r="B15" s="170" t="s">
        <v>8</v>
      </c>
      <c r="C15" s="171" t="s">
        <v>5</v>
      </c>
      <c r="D15" s="171" t="s">
        <v>438</v>
      </c>
      <c r="E15" s="171" t="s">
        <v>450</v>
      </c>
      <c r="F15" s="171" t="s">
        <v>441</v>
      </c>
      <c r="G15" s="175" t="s">
        <v>192</v>
      </c>
      <c r="H15" s="171" t="s">
        <v>451</v>
      </c>
      <c r="I15" s="171" t="s">
        <v>14</v>
      </c>
      <c r="J15" s="171" t="s">
        <v>452</v>
      </c>
      <c r="K15" s="171" t="s">
        <v>15</v>
      </c>
      <c r="L15" s="170" t="s">
        <v>16</v>
      </c>
      <c r="M15" s="170" t="s">
        <v>447</v>
      </c>
      <c r="N15" s="169" t="s">
        <v>442</v>
      </c>
      <c r="O15" s="171" t="s">
        <v>13</v>
      </c>
      <c r="P15" s="171" t="s">
        <v>14</v>
      </c>
      <c r="Q15" s="171" t="s">
        <v>454</v>
      </c>
      <c r="R15" s="171" t="s">
        <v>448</v>
      </c>
      <c r="S15" s="171" t="s">
        <v>449</v>
      </c>
      <c r="T15" s="171" t="s">
        <v>447</v>
      </c>
      <c r="U15" s="171" t="s">
        <v>440</v>
      </c>
      <c r="V15" s="169" t="s">
        <v>431</v>
      </c>
      <c r="W15" s="171" t="s">
        <v>194</v>
      </c>
      <c r="X15" s="171" t="s">
        <v>455</v>
      </c>
      <c r="Y15" s="171" t="s">
        <v>453</v>
      </c>
      <c r="Z15" s="171" t="s">
        <v>446</v>
      </c>
      <c r="AA15" s="171" t="s">
        <v>17</v>
      </c>
      <c r="AB15" s="171" t="s">
        <v>185</v>
      </c>
      <c r="AC15" s="171" t="s">
        <v>433</v>
      </c>
    </row>
    <row r="16" spans="1:29" s="157" customFormat="1" ht="14.25" customHeight="1">
      <c r="A16" s="172">
        <v>1</v>
      </c>
      <c r="B16" s="173">
        <v>2</v>
      </c>
      <c r="C16" s="172">
        <v>3</v>
      </c>
      <c r="D16" s="173">
        <v>4</v>
      </c>
      <c r="E16" s="172">
        <v>5</v>
      </c>
      <c r="F16" s="173">
        <v>6</v>
      </c>
      <c r="G16" s="172">
        <v>7</v>
      </c>
      <c r="H16" s="173">
        <v>8</v>
      </c>
      <c r="I16" s="172">
        <v>9</v>
      </c>
      <c r="J16" s="173">
        <v>10</v>
      </c>
      <c r="K16" s="172">
        <v>11</v>
      </c>
      <c r="L16" s="173">
        <v>12</v>
      </c>
      <c r="M16" s="172">
        <v>13</v>
      </c>
      <c r="N16" s="173">
        <v>14</v>
      </c>
      <c r="O16" s="172">
        <v>15</v>
      </c>
      <c r="P16" s="173">
        <v>16</v>
      </c>
      <c r="Q16" s="172">
        <v>17</v>
      </c>
      <c r="R16" s="173">
        <v>18</v>
      </c>
      <c r="S16" s="172">
        <v>19</v>
      </c>
      <c r="T16" s="173">
        <v>20</v>
      </c>
      <c r="U16" s="172">
        <v>21</v>
      </c>
      <c r="V16" s="173">
        <v>22</v>
      </c>
      <c r="W16" s="172">
        <v>23</v>
      </c>
      <c r="X16" s="173">
        <v>24</v>
      </c>
      <c r="Y16" s="172">
        <v>25</v>
      </c>
      <c r="Z16" s="173">
        <v>26</v>
      </c>
      <c r="AA16" s="172">
        <v>27</v>
      </c>
      <c r="AB16" s="173">
        <v>28</v>
      </c>
      <c r="AC16" s="172">
        <v>29</v>
      </c>
    </row>
    <row r="17" spans="1:29" s="159" customFormat="1" ht="75.75" customHeight="1">
      <c r="A17" s="162">
        <v>1</v>
      </c>
      <c r="B17" s="176" t="s">
        <v>457</v>
      </c>
      <c r="C17" s="177" t="s">
        <v>469</v>
      </c>
      <c r="D17" s="209" t="s">
        <v>481</v>
      </c>
      <c r="E17" s="162" t="s">
        <v>494</v>
      </c>
      <c r="F17" s="208">
        <v>100337087778</v>
      </c>
      <c r="G17" s="208">
        <v>2014292858</v>
      </c>
      <c r="H17" s="207">
        <v>18797</v>
      </c>
      <c r="I17" s="207">
        <v>0</v>
      </c>
      <c r="J17" s="207">
        <v>0</v>
      </c>
      <c r="K17" s="179">
        <f>H17</f>
        <v>18797</v>
      </c>
      <c r="L17" s="197">
        <v>31</v>
      </c>
      <c r="M17" s="180">
        <v>1</v>
      </c>
      <c r="N17" s="180">
        <v>0</v>
      </c>
      <c r="O17" s="200">
        <v>18797</v>
      </c>
      <c r="P17" s="200">
        <v>0</v>
      </c>
      <c r="Q17" s="200">
        <v>0</v>
      </c>
      <c r="R17" s="200">
        <v>788</v>
      </c>
      <c r="S17" s="200">
        <v>606</v>
      </c>
      <c r="T17" s="200">
        <v>606</v>
      </c>
      <c r="U17" s="200">
        <v>1566</v>
      </c>
      <c r="V17" s="178">
        <f>SUM(O17:U17)</f>
        <v>22363</v>
      </c>
      <c r="W17" s="213">
        <v>2256</v>
      </c>
      <c r="X17" s="195">
        <f>V17*0.75%</f>
        <v>167.7225</v>
      </c>
      <c r="Y17" s="195">
        <v>0</v>
      </c>
      <c r="Z17" s="216">
        <v>0.75</v>
      </c>
      <c r="AA17" s="210">
        <f>ROUND(W17+X17+Y17+Z17,0)</f>
        <v>2424</v>
      </c>
      <c r="AB17" s="210">
        <f>V17-AA17</f>
        <v>19939</v>
      </c>
      <c r="AC17" s="214" t="s">
        <v>482</v>
      </c>
    </row>
    <row r="18" spans="1:29" ht="75.75" customHeight="1">
      <c r="A18" s="162">
        <v>2</v>
      </c>
      <c r="B18" s="181" t="s">
        <v>458</v>
      </c>
      <c r="C18" s="174" t="s">
        <v>470</v>
      </c>
      <c r="D18" s="209" t="s">
        <v>481</v>
      </c>
      <c r="E18" s="162" t="s">
        <v>495</v>
      </c>
      <c r="F18" s="208">
        <v>100316704102</v>
      </c>
      <c r="G18" s="208">
        <v>2013283014</v>
      </c>
      <c r="H18" s="207">
        <v>18797</v>
      </c>
      <c r="I18" s="207">
        <v>0</v>
      </c>
      <c r="J18" s="207">
        <v>0</v>
      </c>
      <c r="K18" s="179">
        <f aca="true" t="shared" si="0" ref="K18:K36">H18</f>
        <v>18797</v>
      </c>
      <c r="L18" s="197">
        <v>31</v>
      </c>
      <c r="M18" s="180">
        <v>1</v>
      </c>
      <c r="N18" s="180">
        <v>0</v>
      </c>
      <c r="O18" s="200">
        <v>18797</v>
      </c>
      <c r="P18" s="200">
        <v>0</v>
      </c>
      <c r="Q18" s="200">
        <v>0</v>
      </c>
      <c r="R18" s="200">
        <v>788</v>
      </c>
      <c r="S18" s="200">
        <v>606</v>
      </c>
      <c r="T18" s="200">
        <v>606</v>
      </c>
      <c r="U18" s="200">
        <v>1566</v>
      </c>
      <c r="V18" s="178">
        <f aca="true" t="shared" si="1" ref="V18:V36">SUM(O18:U18)</f>
        <v>22363</v>
      </c>
      <c r="W18" s="213">
        <v>2256</v>
      </c>
      <c r="X18" s="195">
        <f aca="true" t="shared" si="2" ref="X18:X36">V18*0.75%</f>
        <v>167.7225</v>
      </c>
      <c r="Y18" s="195">
        <v>0</v>
      </c>
      <c r="Z18" s="216">
        <v>0.75</v>
      </c>
      <c r="AA18" s="210">
        <f aca="true" t="shared" si="3" ref="AA18:AA36">ROUND(W18+X18+Y18+Z18,0)</f>
        <v>2424</v>
      </c>
      <c r="AB18" s="210">
        <f aca="true" t="shared" si="4" ref="AB18:AB36">V18-AA18</f>
        <v>19939</v>
      </c>
      <c r="AC18" s="215" t="s">
        <v>483</v>
      </c>
    </row>
    <row r="19" spans="1:29" ht="75.75" customHeight="1">
      <c r="A19" s="162">
        <v>3</v>
      </c>
      <c r="B19" s="181" t="s">
        <v>459</v>
      </c>
      <c r="C19" s="174" t="s">
        <v>471</v>
      </c>
      <c r="D19" s="209" t="s">
        <v>481</v>
      </c>
      <c r="E19" s="162" t="s">
        <v>496</v>
      </c>
      <c r="F19" s="208">
        <v>100031298644</v>
      </c>
      <c r="G19" s="208">
        <v>2015169854</v>
      </c>
      <c r="H19" s="207">
        <v>18797</v>
      </c>
      <c r="I19" s="207">
        <v>0</v>
      </c>
      <c r="J19" s="207">
        <v>0</v>
      </c>
      <c r="K19" s="179">
        <f t="shared" si="0"/>
        <v>18797</v>
      </c>
      <c r="L19" s="197">
        <v>31</v>
      </c>
      <c r="M19" s="180">
        <v>1</v>
      </c>
      <c r="N19" s="180">
        <v>0</v>
      </c>
      <c r="O19" s="200">
        <v>18797</v>
      </c>
      <c r="P19" s="200">
        <v>0</v>
      </c>
      <c r="Q19" s="200">
        <v>0</v>
      </c>
      <c r="R19" s="200">
        <v>788</v>
      </c>
      <c r="S19" s="200">
        <v>606</v>
      </c>
      <c r="T19" s="200">
        <v>606</v>
      </c>
      <c r="U19" s="200">
        <v>1566</v>
      </c>
      <c r="V19" s="178">
        <f t="shared" si="1"/>
        <v>22363</v>
      </c>
      <c r="W19" s="213">
        <v>2256</v>
      </c>
      <c r="X19" s="195">
        <f t="shared" si="2"/>
        <v>167.7225</v>
      </c>
      <c r="Y19" s="195">
        <v>0</v>
      </c>
      <c r="Z19" s="216">
        <v>0.75</v>
      </c>
      <c r="AA19" s="210">
        <f t="shared" si="3"/>
        <v>2424</v>
      </c>
      <c r="AB19" s="210">
        <f t="shared" si="4"/>
        <v>19939</v>
      </c>
      <c r="AC19" s="215" t="s">
        <v>484</v>
      </c>
    </row>
    <row r="20" spans="1:29" ht="75.75" customHeight="1">
      <c r="A20" s="162">
        <v>4</v>
      </c>
      <c r="B20" s="181" t="s">
        <v>460</v>
      </c>
      <c r="C20" s="212" t="s">
        <v>472</v>
      </c>
      <c r="D20" s="209" t="s">
        <v>481</v>
      </c>
      <c r="E20" s="162" t="s">
        <v>497</v>
      </c>
      <c r="F20" s="208">
        <v>100061710830</v>
      </c>
      <c r="G20" s="208">
        <v>2015198361</v>
      </c>
      <c r="H20" s="207">
        <v>18797</v>
      </c>
      <c r="I20" s="207">
        <v>0</v>
      </c>
      <c r="J20" s="207">
        <v>0</v>
      </c>
      <c r="K20" s="179">
        <f t="shared" si="0"/>
        <v>18797</v>
      </c>
      <c r="L20" s="197">
        <v>31</v>
      </c>
      <c r="M20" s="180">
        <v>1</v>
      </c>
      <c r="N20" s="180">
        <v>0</v>
      </c>
      <c r="O20" s="200">
        <v>18797</v>
      </c>
      <c r="P20" s="200">
        <v>0</v>
      </c>
      <c r="Q20" s="200">
        <v>0</v>
      </c>
      <c r="R20" s="200">
        <v>788</v>
      </c>
      <c r="S20" s="200">
        <v>606</v>
      </c>
      <c r="T20" s="200">
        <v>606</v>
      </c>
      <c r="U20" s="200">
        <v>1566</v>
      </c>
      <c r="V20" s="178">
        <f t="shared" si="1"/>
        <v>22363</v>
      </c>
      <c r="W20" s="213">
        <v>2256</v>
      </c>
      <c r="X20" s="195">
        <f t="shared" si="2"/>
        <v>167.7225</v>
      </c>
      <c r="Y20" s="195">
        <v>0</v>
      </c>
      <c r="Z20" s="216">
        <v>0.75</v>
      </c>
      <c r="AA20" s="210">
        <f t="shared" si="3"/>
        <v>2424</v>
      </c>
      <c r="AB20" s="210">
        <f t="shared" si="4"/>
        <v>19939</v>
      </c>
      <c r="AC20" s="215" t="s">
        <v>485</v>
      </c>
    </row>
    <row r="21" spans="1:29" s="159" customFormat="1" ht="75.75" customHeight="1">
      <c r="A21" s="162">
        <v>5</v>
      </c>
      <c r="B21" s="176" t="s">
        <v>461</v>
      </c>
      <c r="C21" s="177" t="s">
        <v>473</v>
      </c>
      <c r="D21" s="209" t="s">
        <v>481</v>
      </c>
      <c r="E21" s="162" t="s">
        <v>498</v>
      </c>
      <c r="F21" s="208">
        <v>100150560463</v>
      </c>
      <c r="G21" s="208">
        <v>2017480089</v>
      </c>
      <c r="H21" s="207">
        <v>18797</v>
      </c>
      <c r="I21" s="207">
        <v>0</v>
      </c>
      <c r="J21" s="207">
        <v>0</v>
      </c>
      <c r="K21" s="179">
        <f t="shared" si="0"/>
        <v>18797</v>
      </c>
      <c r="L21" s="197">
        <v>31</v>
      </c>
      <c r="M21" s="180">
        <v>1</v>
      </c>
      <c r="N21" s="180">
        <v>0</v>
      </c>
      <c r="O21" s="200">
        <v>18797</v>
      </c>
      <c r="P21" s="200">
        <v>0</v>
      </c>
      <c r="Q21" s="200">
        <v>0</v>
      </c>
      <c r="R21" s="200">
        <v>788</v>
      </c>
      <c r="S21" s="200">
        <v>606</v>
      </c>
      <c r="T21" s="200">
        <v>606</v>
      </c>
      <c r="U21" s="200">
        <v>1566</v>
      </c>
      <c r="V21" s="178">
        <f t="shared" si="1"/>
        <v>22363</v>
      </c>
      <c r="W21" s="213">
        <v>2256</v>
      </c>
      <c r="X21" s="195">
        <f t="shared" si="2"/>
        <v>167.7225</v>
      </c>
      <c r="Y21" s="195">
        <v>0</v>
      </c>
      <c r="Z21" s="216">
        <v>0.75</v>
      </c>
      <c r="AA21" s="210">
        <f t="shared" si="3"/>
        <v>2424</v>
      </c>
      <c r="AB21" s="210">
        <f t="shared" si="4"/>
        <v>19939</v>
      </c>
      <c r="AC21" s="215" t="s">
        <v>486</v>
      </c>
    </row>
    <row r="22" spans="1:29" ht="75.75" customHeight="1">
      <c r="A22" s="162">
        <v>6</v>
      </c>
      <c r="B22" s="181" t="s">
        <v>506</v>
      </c>
      <c r="C22" s="174" t="s">
        <v>508</v>
      </c>
      <c r="D22" s="209" t="s">
        <v>481</v>
      </c>
      <c r="E22" s="162" t="s">
        <v>512</v>
      </c>
      <c r="F22" s="208">
        <v>100393992444</v>
      </c>
      <c r="G22" s="208">
        <v>2014806796</v>
      </c>
      <c r="H22" s="207">
        <v>18797</v>
      </c>
      <c r="I22" s="207">
        <v>0</v>
      </c>
      <c r="J22" s="207">
        <v>0</v>
      </c>
      <c r="K22" s="179">
        <f t="shared" si="0"/>
        <v>18797</v>
      </c>
      <c r="L22" s="197">
        <v>31</v>
      </c>
      <c r="M22" s="180">
        <v>1</v>
      </c>
      <c r="N22" s="180">
        <v>0</v>
      </c>
      <c r="O22" s="200">
        <v>18797</v>
      </c>
      <c r="P22" s="200">
        <v>0</v>
      </c>
      <c r="Q22" s="200">
        <v>0</v>
      </c>
      <c r="R22" s="200">
        <v>788</v>
      </c>
      <c r="S22" s="200">
        <v>606</v>
      </c>
      <c r="T22" s="200">
        <v>606</v>
      </c>
      <c r="U22" s="200">
        <v>1566</v>
      </c>
      <c r="V22" s="178">
        <f t="shared" si="1"/>
        <v>22363</v>
      </c>
      <c r="W22" s="213">
        <v>2256</v>
      </c>
      <c r="X22" s="195">
        <f t="shared" si="2"/>
        <v>167.7225</v>
      </c>
      <c r="Y22" s="195">
        <v>0</v>
      </c>
      <c r="Z22" s="216">
        <v>0.75</v>
      </c>
      <c r="AA22" s="210">
        <f t="shared" si="3"/>
        <v>2424</v>
      </c>
      <c r="AB22" s="210">
        <f t="shared" si="4"/>
        <v>19939</v>
      </c>
      <c r="AC22" s="215" t="s">
        <v>510</v>
      </c>
    </row>
    <row r="23" spans="1:29" ht="75.75" customHeight="1">
      <c r="A23" s="162">
        <v>7</v>
      </c>
      <c r="B23" s="181" t="s">
        <v>516</v>
      </c>
      <c r="C23" s="174" t="s">
        <v>518</v>
      </c>
      <c r="D23" s="209" t="s">
        <v>481</v>
      </c>
      <c r="E23" s="162" t="s">
        <v>519</v>
      </c>
      <c r="F23" s="208">
        <v>100299481909</v>
      </c>
      <c r="G23" s="208">
        <v>2013828805</v>
      </c>
      <c r="H23" s="207">
        <v>18797</v>
      </c>
      <c r="I23" s="207">
        <v>0</v>
      </c>
      <c r="J23" s="207">
        <v>0</v>
      </c>
      <c r="K23" s="179">
        <f t="shared" si="0"/>
        <v>18797</v>
      </c>
      <c r="L23" s="197">
        <v>31</v>
      </c>
      <c r="M23" s="180">
        <v>1</v>
      </c>
      <c r="N23" s="180">
        <v>0</v>
      </c>
      <c r="O23" s="200">
        <v>18797</v>
      </c>
      <c r="P23" s="200">
        <v>0</v>
      </c>
      <c r="Q23" s="200">
        <v>0</v>
      </c>
      <c r="R23" s="200">
        <v>788</v>
      </c>
      <c r="S23" s="200">
        <v>606</v>
      </c>
      <c r="T23" s="200">
        <v>606</v>
      </c>
      <c r="U23" s="200">
        <v>1566</v>
      </c>
      <c r="V23" s="178">
        <f t="shared" si="1"/>
        <v>22363</v>
      </c>
      <c r="W23" s="213">
        <v>2256</v>
      </c>
      <c r="X23" s="195">
        <f t="shared" si="2"/>
        <v>167.7225</v>
      </c>
      <c r="Y23" s="195">
        <v>0</v>
      </c>
      <c r="Z23" s="216">
        <v>0.75</v>
      </c>
      <c r="AA23" s="210">
        <f t="shared" si="3"/>
        <v>2424</v>
      </c>
      <c r="AB23" s="210">
        <f t="shared" si="4"/>
        <v>19939</v>
      </c>
      <c r="AC23" s="215" t="s">
        <v>529</v>
      </c>
    </row>
    <row r="24" spans="1:29" ht="75.75" customHeight="1">
      <c r="A24" s="162">
        <v>8</v>
      </c>
      <c r="B24" s="181" t="s">
        <v>517</v>
      </c>
      <c r="C24" s="212" t="s">
        <v>475</v>
      </c>
      <c r="D24" s="209" t="s">
        <v>481</v>
      </c>
      <c r="E24" s="162" t="s">
        <v>520</v>
      </c>
      <c r="F24" s="208">
        <v>100221617942</v>
      </c>
      <c r="G24" s="208">
        <v>2014086909</v>
      </c>
      <c r="H24" s="207">
        <v>18797</v>
      </c>
      <c r="I24" s="207">
        <v>0</v>
      </c>
      <c r="J24" s="207">
        <v>0</v>
      </c>
      <c r="K24" s="179">
        <f t="shared" si="0"/>
        <v>18797</v>
      </c>
      <c r="L24" s="197">
        <v>31</v>
      </c>
      <c r="M24" s="180">
        <v>1</v>
      </c>
      <c r="N24" s="180">
        <v>0</v>
      </c>
      <c r="O24" s="200">
        <v>18797</v>
      </c>
      <c r="P24" s="200">
        <v>0</v>
      </c>
      <c r="Q24" s="200">
        <v>0</v>
      </c>
      <c r="R24" s="200">
        <v>788</v>
      </c>
      <c r="S24" s="200">
        <v>606</v>
      </c>
      <c r="T24" s="200">
        <v>606</v>
      </c>
      <c r="U24" s="200">
        <v>1566</v>
      </c>
      <c r="V24" s="178">
        <f t="shared" si="1"/>
        <v>22363</v>
      </c>
      <c r="W24" s="213">
        <v>1800</v>
      </c>
      <c r="X24" s="195">
        <f t="shared" si="2"/>
        <v>167.7225</v>
      </c>
      <c r="Y24" s="195">
        <v>0</v>
      </c>
      <c r="Z24" s="216">
        <v>0.75</v>
      </c>
      <c r="AA24" s="210">
        <f t="shared" si="3"/>
        <v>1968</v>
      </c>
      <c r="AB24" s="210">
        <f t="shared" si="4"/>
        <v>20395</v>
      </c>
      <c r="AC24" s="215" t="s">
        <v>530</v>
      </c>
    </row>
    <row r="25" spans="1:29" s="159" customFormat="1" ht="75.75" customHeight="1">
      <c r="A25" s="162">
        <v>9</v>
      </c>
      <c r="B25" s="176" t="s">
        <v>462</v>
      </c>
      <c r="C25" s="177" t="s">
        <v>474</v>
      </c>
      <c r="D25" s="209" t="s">
        <v>481</v>
      </c>
      <c r="E25" s="162" t="s">
        <v>499</v>
      </c>
      <c r="F25" s="208">
        <v>100369971486</v>
      </c>
      <c r="G25" s="208">
        <v>2013671175</v>
      </c>
      <c r="H25" s="207">
        <v>17069</v>
      </c>
      <c r="I25" s="207">
        <v>0</v>
      </c>
      <c r="J25" s="207">
        <v>0</v>
      </c>
      <c r="K25" s="179">
        <f t="shared" si="0"/>
        <v>17069</v>
      </c>
      <c r="L25" s="197">
        <v>31</v>
      </c>
      <c r="M25" s="180">
        <v>0</v>
      </c>
      <c r="N25" s="180">
        <v>0</v>
      </c>
      <c r="O25" s="200">
        <v>17069</v>
      </c>
      <c r="P25" s="200">
        <v>0</v>
      </c>
      <c r="Q25" s="200">
        <v>0</v>
      </c>
      <c r="R25" s="200">
        <v>716</v>
      </c>
      <c r="S25" s="200">
        <v>551</v>
      </c>
      <c r="T25" s="200">
        <v>0</v>
      </c>
      <c r="U25" s="200">
        <v>1422</v>
      </c>
      <c r="V25" s="178">
        <f t="shared" si="1"/>
        <v>19758</v>
      </c>
      <c r="W25" s="213">
        <v>2048</v>
      </c>
      <c r="X25" s="195">
        <f t="shared" si="2"/>
        <v>148.185</v>
      </c>
      <c r="Y25" s="195">
        <v>350</v>
      </c>
      <c r="Z25" s="216">
        <v>0.75</v>
      </c>
      <c r="AA25" s="210">
        <f t="shared" si="3"/>
        <v>2547</v>
      </c>
      <c r="AB25" s="210">
        <f t="shared" si="4"/>
        <v>17211</v>
      </c>
      <c r="AC25" s="215" t="s">
        <v>487</v>
      </c>
    </row>
    <row r="26" spans="1:29" ht="75.75" customHeight="1">
      <c r="A26" s="162">
        <v>10</v>
      </c>
      <c r="B26" s="181" t="s">
        <v>463</v>
      </c>
      <c r="C26" s="174" t="s">
        <v>475</v>
      </c>
      <c r="D26" s="209" t="s">
        <v>481</v>
      </c>
      <c r="E26" s="162" t="s">
        <v>500</v>
      </c>
      <c r="F26" s="208">
        <v>100505102813</v>
      </c>
      <c r="G26" s="208">
        <v>2015495797</v>
      </c>
      <c r="H26" s="207">
        <v>15492</v>
      </c>
      <c r="I26" s="207">
        <v>0</v>
      </c>
      <c r="J26" s="207">
        <v>0</v>
      </c>
      <c r="K26" s="179">
        <f t="shared" si="0"/>
        <v>15492</v>
      </c>
      <c r="L26" s="197">
        <v>31</v>
      </c>
      <c r="M26" s="180">
        <v>0</v>
      </c>
      <c r="N26" s="180">
        <v>0</v>
      </c>
      <c r="O26" s="200">
        <v>15492</v>
      </c>
      <c r="P26" s="200">
        <v>0</v>
      </c>
      <c r="Q26" s="200">
        <v>0</v>
      </c>
      <c r="R26" s="200">
        <v>650</v>
      </c>
      <c r="S26" s="200">
        <v>500</v>
      </c>
      <c r="T26" s="200">
        <v>0</v>
      </c>
      <c r="U26" s="200">
        <v>1290</v>
      </c>
      <c r="V26" s="178">
        <f t="shared" si="1"/>
        <v>17932</v>
      </c>
      <c r="W26" s="213">
        <v>1859</v>
      </c>
      <c r="X26" s="195">
        <f t="shared" si="2"/>
        <v>134.49</v>
      </c>
      <c r="Y26" s="195">
        <v>350</v>
      </c>
      <c r="Z26" s="216">
        <v>0.75</v>
      </c>
      <c r="AA26" s="210">
        <f t="shared" si="3"/>
        <v>2344</v>
      </c>
      <c r="AB26" s="210">
        <f t="shared" si="4"/>
        <v>15588</v>
      </c>
      <c r="AC26" s="215" t="s">
        <v>488</v>
      </c>
    </row>
    <row r="27" spans="1:29" ht="75.75" customHeight="1">
      <c r="A27" s="162">
        <v>11</v>
      </c>
      <c r="B27" s="181" t="s">
        <v>464</v>
      </c>
      <c r="C27" s="174" t="s">
        <v>476</v>
      </c>
      <c r="D27" s="209" t="s">
        <v>481</v>
      </c>
      <c r="E27" s="162" t="s">
        <v>501</v>
      </c>
      <c r="F27" s="208">
        <v>100692608342</v>
      </c>
      <c r="G27" s="208">
        <v>2015136963</v>
      </c>
      <c r="H27" s="207">
        <v>15492</v>
      </c>
      <c r="I27" s="207">
        <v>0</v>
      </c>
      <c r="J27" s="207">
        <v>0</v>
      </c>
      <c r="K27" s="179">
        <f t="shared" si="0"/>
        <v>15492</v>
      </c>
      <c r="L27" s="197">
        <v>29</v>
      </c>
      <c r="M27" s="180">
        <v>0</v>
      </c>
      <c r="N27" s="180">
        <v>0</v>
      </c>
      <c r="O27" s="200">
        <v>14493</v>
      </c>
      <c r="P27" s="200">
        <v>0</v>
      </c>
      <c r="Q27" s="200">
        <v>0</v>
      </c>
      <c r="R27" s="200">
        <v>600</v>
      </c>
      <c r="S27" s="200">
        <v>500</v>
      </c>
      <c r="T27" s="200">
        <v>0</v>
      </c>
      <c r="U27" s="200">
        <v>1207</v>
      </c>
      <c r="V27" s="178">
        <f t="shared" si="1"/>
        <v>16800</v>
      </c>
      <c r="W27" s="213">
        <v>1739</v>
      </c>
      <c r="X27" s="195">
        <f t="shared" si="2"/>
        <v>126</v>
      </c>
      <c r="Y27" s="195">
        <v>349</v>
      </c>
      <c r="Z27" s="216">
        <v>0.75</v>
      </c>
      <c r="AA27" s="210">
        <f t="shared" si="3"/>
        <v>2215</v>
      </c>
      <c r="AB27" s="210">
        <f t="shared" si="4"/>
        <v>14585</v>
      </c>
      <c r="AC27" s="215" t="s">
        <v>489</v>
      </c>
    </row>
    <row r="28" spans="1:29" ht="75.75" customHeight="1">
      <c r="A28" s="162">
        <v>12</v>
      </c>
      <c r="B28" s="181" t="s">
        <v>465</v>
      </c>
      <c r="C28" s="212" t="s">
        <v>477</v>
      </c>
      <c r="D28" s="209" t="s">
        <v>481</v>
      </c>
      <c r="E28" s="162" t="s">
        <v>502</v>
      </c>
      <c r="F28" s="208">
        <v>101454473969</v>
      </c>
      <c r="G28" s="208">
        <v>2017698146</v>
      </c>
      <c r="H28" s="207">
        <v>15492</v>
      </c>
      <c r="I28" s="207">
        <v>0</v>
      </c>
      <c r="J28" s="207">
        <v>0</v>
      </c>
      <c r="K28" s="179">
        <f t="shared" si="0"/>
        <v>15492</v>
      </c>
      <c r="L28" s="197">
        <v>31</v>
      </c>
      <c r="M28" s="180">
        <v>0</v>
      </c>
      <c r="N28" s="180">
        <v>0</v>
      </c>
      <c r="O28" s="200">
        <v>15492</v>
      </c>
      <c r="P28" s="200">
        <v>0</v>
      </c>
      <c r="Q28" s="200">
        <v>0</v>
      </c>
      <c r="R28" s="200">
        <v>650</v>
      </c>
      <c r="S28" s="200">
        <v>500</v>
      </c>
      <c r="T28" s="200">
        <v>0</v>
      </c>
      <c r="U28" s="200">
        <v>1290</v>
      </c>
      <c r="V28" s="178">
        <f t="shared" si="1"/>
        <v>17932</v>
      </c>
      <c r="W28" s="213">
        <v>1859</v>
      </c>
      <c r="X28" s="195">
        <f t="shared" si="2"/>
        <v>134.49</v>
      </c>
      <c r="Y28" s="195">
        <v>350</v>
      </c>
      <c r="Z28" s="216">
        <v>0.75</v>
      </c>
      <c r="AA28" s="210">
        <f t="shared" si="3"/>
        <v>2344</v>
      </c>
      <c r="AB28" s="210">
        <f t="shared" si="4"/>
        <v>15588</v>
      </c>
      <c r="AC28" s="215" t="s">
        <v>490</v>
      </c>
    </row>
    <row r="29" spans="1:29" ht="75.75" customHeight="1">
      <c r="A29" s="162">
        <v>13</v>
      </c>
      <c r="B29" s="181" t="s">
        <v>521</v>
      </c>
      <c r="C29" s="212" t="s">
        <v>525</v>
      </c>
      <c r="D29" s="209" t="s">
        <v>481</v>
      </c>
      <c r="E29" s="162" t="s">
        <v>535</v>
      </c>
      <c r="F29" s="208">
        <v>101191419663</v>
      </c>
      <c r="G29" s="208">
        <v>2017757524</v>
      </c>
      <c r="H29" s="207">
        <v>14383</v>
      </c>
      <c r="I29" s="207">
        <v>0</v>
      </c>
      <c r="J29" s="207">
        <v>0</v>
      </c>
      <c r="K29" s="179">
        <f t="shared" si="0"/>
        <v>14383</v>
      </c>
      <c r="L29" s="197">
        <v>26</v>
      </c>
      <c r="M29" s="180">
        <v>0</v>
      </c>
      <c r="N29" s="180">
        <v>0</v>
      </c>
      <c r="O29" s="200">
        <v>12063</v>
      </c>
      <c r="P29" s="200">
        <v>0</v>
      </c>
      <c r="Q29" s="200">
        <v>0</v>
      </c>
      <c r="R29" s="200">
        <v>425</v>
      </c>
      <c r="S29" s="200">
        <v>0</v>
      </c>
      <c r="T29" s="200">
        <v>0</v>
      </c>
      <c r="U29" s="200">
        <v>874</v>
      </c>
      <c r="V29" s="178">
        <f t="shared" si="1"/>
        <v>13362</v>
      </c>
      <c r="W29" s="213">
        <v>1564</v>
      </c>
      <c r="X29" s="195">
        <f t="shared" si="2"/>
        <v>100.21499999999999</v>
      </c>
      <c r="Y29" s="195">
        <v>0</v>
      </c>
      <c r="Z29" s="216">
        <v>0.75</v>
      </c>
      <c r="AA29" s="210">
        <f t="shared" si="3"/>
        <v>1665</v>
      </c>
      <c r="AB29" s="210">
        <f t="shared" si="4"/>
        <v>11697</v>
      </c>
      <c r="AC29" s="215" t="s">
        <v>531</v>
      </c>
    </row>
    <row r="30" spans="1:29" s="159" customFormat="1" ht="75.75" customHeight="1">
      <c r="A30" s="162">
        <v>14</v>
      </c>
      <c r="B30" s="176" t="s">
        <v>466</v>
      </c>
      <c r="C30" s="177" t="s">
        <v>478</v>
      </c>
      <c r="D30" s="209" t="s">
        <v>481</v>
      </c>
      <c r="E30" s="162" t="s">
        <v>503</v>
      </c>
      <c r="F30" s="208">
        <v>101089018320</v>
      </c>
      <c r="G30" s="208">
        <v>2017757947</v>
      </c>
      <c r="H30" s="207">
        <v>15492</v>
      </c>
      <c r="I30" s="207">
        <v>0</v>
      </c>
      <c r="J30" s="207">
        <v>0</v>
      </c>
      <c r="K30" s="179">
        <f t="shared" si="0"/>
        <v>15492</v>
      </c>
      <c r="L30" s="197">
        <v>25</v>
      </c>
      <c r="M30" s="180">
        <v>0</v>
      </c>
      <c r="N30" s="180">
        <v>0</v>
      </c>
      <c r="O30" s="200">
        <v>12494</v>
      </c>
      <c r="P30" s="200">
        <v>0</v>
      </c>
      <c r="Q30" s="200">
        <v>0</v>
      </c>
      <c r="R30" s="200">
        <v>550</v>
      </c>
      <c r="S30" s="200">
        <v>500</v>
      </c>
      <c r="T30" s="200">
        <v>0</v>
      </c>
      <c r="U30" s="200">
        <v>1041</v>
      </c>
      <c r="V30" s="178">
        <f t="shared" si="1"/>
        <v>14585</v>
      </c>
      <c r="W30" s="213">
        <v>1499</v>
      </c>
      <c r="X30" s="195">
        <f t="shared" si="2"/>
        <v>109.3875</v>
      </c>
      <c r="Y30" s="195">
        <v>350</v>
      </c>
      <c r="Z30" s="216">
        <v>0.75</v>
      </c>
      <c r="AA30" s="210">
        <f t="shared" si="3"/>
        <v>1959</v>
      </c>
      <c r="AB30" s="210">
        <f t="shared" si="4"/>
        <v>12626</v>
      </c>
      <c r="AC30" s="215" t="s">
        <v>491</v>
      </c>
    </row>
    <row r="31" spans="1:29" ht="75.75" customHeight="1">
      <c r="A31" s="162">
        <v>15</v>
      </c>
      <c r="B31" s="181" t="s">
        <v>467</v>
      </c>
      <c r="C31" s="174" t="s">
        <v>479</v>
      </c>
      <c r="D31" s="209" t="s">
        <v>481</v>
      </c>
      <c r="E31" s="162" t="s">
        <v>504</v>
      </c>
      <c r="F31" s="208">
        <v>101009298240</v>
      </c>
      <c r="G31" s="208">
        <v>6713631352</v>
      </c>
      <c r="H31" s="207">
        <v>15492</v>
      </c>
      <c r="I31" s="207">
        <v>0</v>
      </c>
      <c r="J31" s="207">
        <v>0</v>
      </c>
      <c r="K31" s="179">
        <f t="shared" si="0"/>
        <v>15492</v>
      </c>
      <c r="L31" s="197">
        <v>31</v>
      </c>
      <c r="M31" s="180">
        <v>0</v>
      </c>
      <c r="N31" s="180">
        <v>0</v>
      </c>
      <c r="O31" s="200">
        <v>15492</v>
      </c>
      <c r="P31" s="200">
        <v>0</v>
      </c>
      <c r="Q31" s="200">
        <v>0</v>
      </c>
      <c r="R31" s="200">
        <v>650</v>
      </c>
      <c r="S31" s="200">
        <v>500</v>
      </c>
      <c r="T31" s="200">
        <v>0</v>
      </c>
      <c r="U31" s="200">
        <v>1290</v>
      </c>
      <c r="V31" s="178">
        <f t="shared" si="1"/>
        <v>17932</v>
      </c>
      <c r="W31" s="213">
        <v>1859</v>
      </c>
      <c r="X31" s="195">
        <f t="shared" si="2"/>
        <v>134.49</v>
      </c>
      <c r="Y31" s="195">
        <v>350</v>
      </c>
      <c r="Z31" s="216">
        <v>0.75</v>
      </c>
      <c r="AA31" s="210">
        <f t="shared" si="3"/>
        <v>2344</v>
      </c>
      <c r="AB31" s="210">
        <f t="shared" si="4"/>
        <v>15588</v>
      </c>
      <c r="AC31" s="215" t="s">
        <v>492</v>
      </c>
    </row>
    <row r="32" spans="1:29" ht="75.75" customHeight="1">
      <c r="A32" s="162">
        <v>16</v>
      </c>
      <c r="B32" s="181" t="s">
        <v>468</v>
      </c>
      <c r="C32" s="174" t="s">
        <v>480</v>
      </c>
      <c r="D32" s="209" t="s">
        <v>481</v>
      </c>
      <c r="E32" s="162" t="s">
        <v>505</v>
      </c>
      <c r="F32" s="208">
        <v>101540124168</v>
      </c>
      <c r="G32" s="208">
        <v>2017813758</v>
      </c>
      <c r="H32" s="207">
        <v>17069</v>
      </c>
      <c r="I32" s="207">
        <v>0</v>
      </c>
      <c r="J32" s="207">
        <v>0</v>
      </c>
      <c r="K32" s="179">
        <f t="shared" si="0"/>
        <v>17069</v>
      </c>
      <c r="L32" s="197">
        <v>30</v>
      </c>
      <c r="M32" s="180">
        <v>0</v>
      </c>
      <c r="N32" s="180">
        <v>0</v>
      </c>
      <c r="O32" s="200">
        <v>16518</v>
      </c>
      <c r="P32" s="200">
        <v>0</v>
      </c>
      <c r="Q32" s="200">
        <v>0</v>
      </c>
      <c r="R32" s="200">
        <v>688</v>
      </c>
      <c r="S32" s="200">
        <v>551</v>
      </c>
      <c r="T32" s="200">
        <v>0</v>
      </c>
      <c r="U32" s="200">
        <v>1376</v>
      </c>
      <c r="V32" s="178">
        <f t="shared" si="1"/>
        <v>19133</v>
      </c>
      <c r="W32" s="213">
        <v>1982</v>
      </c>
      <c r="X32" s="195">
        <f t="shared" si="2"/>
        <v>143.4975</v>
      </c>
      <c r="Y32" s="195">
        <v>350</v>
      </c>
      <c r="Z32" s="216">
        <v>0.75</v>
      </c>
      <c r="AA32" s="210">
        <f t="shared" si="3"/>
        <v>2476</v>
      </c>
      <c r="AB32" s="210">
        <f t="shared" si="4"/>
        <v>16657</v>
      </c>
      <c r="AC32" s="215" t="s">
        <v>493</v>
      </c>
    </row>
    <row r="33" spans="1:29" ht="75.75" customHeight="1">
      <c r="A33" s="162">
        <v>17</v>
      </c>
      <c r="B33" s="181" t="s">
        <v>507</v>
      </c>
      <c r="C33" s="212" t="s">
        <v>509</v>
      </c>
      <c r="D33" s="209" t="s">
        <v>481</v>
      </c>
      <c r="E33" s="162" t="s">
        <v>513</v>
      </c>
      <c r="F33" s="208">
        <v>101561109629</v>
      </c>
      <c r="G33" s="208">
        <v>2017894451</v>
      </c>
      <c r="H33" s="207">
        <v>15492</v>
      </c>
      <c r="I33" s="207">
        <v>0</v>
      </c>
      <c r="J33" s="207">
        <v>0</v>
      </c>
      <c r="K33" s="179">
        <f t="shared" si="0"/>
        <v>15492</v>
      </c>
      <c r="L33" s="197">
        <v>31</v>
      </c>
      <c r="M33" s="180">
        <v>0</v>
      </c>
      <c r="N33" s="180">
        <v>0</v>
      </c>
      <c r="O33" s="200">
        <v>15492</v>
      </c>
      <c r="P33" s="200">
        <v>0</v>
      </c>
      <c r="Q33" s="200">
        <v>0</v>
      </c>
      <c r="R33" s="200">
        <v>650</v>
      </c>
      <c r="S33" s="200">
        <v>500</v>
      </c>
      <c r="T33" s="200">
        <v>0</v>
      </c>
      <c r="U33" s="200">
        <v>1290</v>
      </c>
      <c r="V33" s="178">
        <f t="shared" si="1"/>
        <v>17932</v>
      </c>
      <c r="W33" s="213">
        <v>1859</v>
      </c>
      <c r="X33" s="195">
        <f t="shared" si="2"/>
        <v>134.49</v>
      </c>
      <c r="Y33" s="195">
        <v>350</v>
      </c>
      <c r="Z33" s="216">
        <v>0.75</v>
      </c>
      <c r="AA33" s="210">
        <f t="shared" si="3"/>
        <v>2344</v>
      </c>
      <c r="AB33" s="210">
        <f t="shared" si="4"/>
        <v>15588</v>
      </c>
      <c r="AC33" s="215" t="s">
        <v>511</v>
      </c>
    </row>
    <row r="34" spans="1:29" s="159" customFormat="1" ht="75.75" customHeight="1">
      <c r="A34" s="162">
        <v>18</v>
      </c>
      <c r="B34" s="176" t="s">
        <v>522</v>
      </c>
      <c r="C34" s="177" t="s">
        <v>526</v>
      </c>
      <c r="D34" s="209" t="s">
        <v>481</v>
      </c>
      <c r="E34" s="162" t="s">
        <v>536</v>
      </c>
      <c r="F34" s="208">
        <v>100296034244</v>
      </c>
      <c r="G34" s="208">
        <v>2014124767</v>
      </c>
      <c r="H34" s="207">
        <v>15492</v>
      </c>
      <c r="I34" s="207">
        <v>0</v>
      </c>
      <c r="J34" s="207">
        <v>0</v>
      </c>
      <c r="K34" s="179">
        <f t="shared" si="0"/>
        <v>15492</v>
      </c>
      <c r="L34" s="197">
        <v>16</v>
      </c>
      <c r="M34" s="180">
        <v>0</v>
      </c>
      <c r="N34" s="180">
        <v>0</v>
      </c>
      <c r="O34" s="200">
        <v>7996</v>
      </c>
      <c r="P34" s="200">
        <v>0</v>
      </c>
      <c r="Q34" s="200">
        <v>0</v>
      </c>
      <c r="R34" s="200">
        <v>325</v>
      </c>
      <c r="S34" s="200">
        <v>0</v>
      </c>
      <c r="T34" s="200">
        <v>0</v>
      </c>
      <c r="U34" s="200">
        <v>666</v>
      </c>
      <c r="V34" s="178">
        <f t="shared" si="1"/>
        <v>8987</v>
      </c>
      <c r="W34" s="213">
        <v>960</v>
      </c>
      <c r="X34" s="195">
        <f t="shared" si="2"/>
        <v>67.4025</v>
      </c>
      <c r="Y34" s="195">
        <v>377</v>
      </c>
      <c r="Z34" s="216">
        <v>0.75</v>
      </c>
      <c r="AA34" s="210">
        <f t="shared" si="3"/>
        <v>1405</v>
      </c>
      <c r="AB34" s="210">
        <f t="shared" si="4"/>
        <v>7582</v>
      </c>
      <c r="AC34" s="215" t="s">
        <v>532</v>
      </c>
    </row>
    <row r="35" spans="1:29" ht="75.75" customHeight="1">
      <c r="A35" s="162">
        <v>19</v>
      </c>
      <c r="B35" s="181" t="s">
        <v>523</v>
      </c>
      <c r="C35" s="174" t="s">
        <v>527</v>
      </c>
      <c r="D35" s="209" t="s">
        <v>481</v>
      </c>
      <c r="E35" s="162" t="s">
        <v>537</v>
      </c>
      <c r="F35" s="208">
        <v>100104166170</v>
      </c>
      <c r="G35" s="208">
        <v>2012821346</v>
      </c>
      <c r="H35" s="207">
        <v>15492</v>
      </c>
      <c r="I35" s="207">
        <v>0</v>
      </c>
      <c r="J35" s="207">
        <v>0</v>
      </c>
      <c r="K35" s="179">
        <f t="shared" si="0"/>
        <v>15492</v>
      </c>
      <c r="L35" s="197">
        <v>17</v>
      </c>
      <c r="M35" s="180">
        <v>0</v>
      </c>
      <c r="N35" s="180">
        <v>0</v>
      </c>
      <c r="O35" s="200">
        <v>8496</v>
      </c>
      <c r="P35" s="200">
        <v>0</v>
      </c>
      <c r="Q35" s="200">
        <v>0</v>
      </c>
      <c r="R35" s="200">
        <v>350</v>
      </c>
      <c r="S35" s="200">
        <v>0</v>
      </c>
      <c r="T35" s="200">
        <v>0</v>
      </c>
      <c r="U35" s="200">
        <v>708</v>
      </c>
      <c r="V35" s="178">
        <f t="shared" si="1"/>
        <v>9554</v>
      </c>
      <c r="W35" s="213">
        <v>1020</v>
      </c>
      <c r="X35" s="195">
        <f t="shared" si="2"/>
        <v>71.655</v>
      </c>
      <c r="Y35" s="195">
        <v>745</v>
      </c>
      <c r="Z35" s="216">
        <v>0.75</v>
      </c>
      <c r="AA35" s="210">
        <f t="shared" si="3"/>
        <v>1837</v>
      </c>
      <c r="AB35" s="210">
        <f t="shared" si="4"/>
        <v>7717</v>
      </c>
      <c r="AC35" s="215" t="s">
        <v>533</v>
      </c>
    </row>
    <row r="36" spans="1:29" ht="75.75" customHeight="1">
      <c r="A36" s="162">
        <v>20</v>
      </c>
      <c r="B36" s="181" t="s">
        <v>524</v>
      </c>
      <c r="C36" s="174" t="s">
        <v>528</v>
      </c>
      <c r="D36" s="209" t="s">
        <v>481</v>
      </c>
      <c r="E36" s="162" t="s">
        <v>538</v>
      </c>
      <c r="F36" s="208">
        <v>100081613268</v>
      </c>
      <c r="G36" s="208">
        <v>2013591366</v>
      </c>
      <c r="H36" s="207">
        <v>15492</v>
      </c>
      <c r="I36" s="207">
        <v>0</v>
      </c>
      <c r="J36" s="207">
        <v>0</v>
      </c>
      <c r="K36" s="179">
        <f t="shared" si="0"/>
        <v>15492</v>
      </c>
      <c r="L36" s="197">
        <v>18</v>
      </c>
      <c r="M36" s="180">
        <v>0</v>
      </c>
      <c r="N36" s="180">
        <v>0</v>
      </c>
      <c r="O36" s="200">
        <v>8995</v>
      </c>
      <c r="P36" s="200">
        <v>0</v>
      </c>
      <c r="Q36" s="200">
        <v>0</v>
      </c>
      <c r="R36" s="200">
        <v>375</v>
      </c>
      <c r="S36" s="200">
        <v>0</v>
      </c>
      <c r="T36" s="200">
        <v>0</v>
      </c>
      <c r="U36" s="200">
        <v>749</v>
      </c>
      <c r="V36" s="178">
        <f t="shared" si="1"/>
        <v>10119</v>
      </c>
      <c r="W36" s="213">
        <v>1079</v>
      </c>
      <c r="X36" s="195">
        <f t="shared" si="2"/>
        <v>75.8925</v>
      </c>
      <c r="Y36" s="195">
        <v>349</v>
      </c>
      <c r="Z36" s="216">
        <v>0.75</v>
      </c>
      <c r="AA36" s="210">
        <f t="shared" si="3"/>
        <v>1505</v>
      </c>
      <c r="AB36" s="210">
        <f t="shared" si="4"/>
        <v>8614</v>
      </c>
      <c r="AC36" s="215" t="s">
        <v>534</v>
      </c>
    </row>
    <row r="37" spans="1:29" s="205" customFormat="1" ht="22.5" customHeight="1">
      <c r="A37" s="202"/>
      <c r="B37" s="203"/>
      <c r="C37" s="222" t="s">
        <v>286</v>
      </c>
      <c r="D37" s="222"/>
      <c r="E37" s="222"/>
      <c r="F37" s="222"/>
      <c r="G37" s="222"/>
      <c r="H37" s="204">
        <f>SUM(H17:H36)</f>
        <v>338325</v>
      </c>
      <c r="I37" s="204">
        <f aca="true" t="shared" si="5" ref="I37:AB37">SUM(I17:I36)</f>
        <v>0</v>
      </c>
      <c r="J37" s="204">
        <f t="shared" si="5"/>
        <v>0</v>
      </c>
      <c r="K37" s="204">
        <f t="shared" si="5"/>
        <v>338325</v>
      </c>
      <c r="L37" s="204">
        <f t="shared" si="5"/>
        <v>564</v>
      </c>
      <c r="M37" s="204">
        <f t="shared" si="5"/>
        <v>8</v>
      </c>
      <c r="N37" s="204">
        <f t="shared" si="5"/>
        <v>0</v>
      </c>
      <c r="O37" s="204">
        <f t="shared" si="5"/>
        <v>310468</v>
      </c>
      <c r="P37" s="204">
        <f t="shared" si="5"/>
        <v>0</v>
      </c>
      <c r="Q37" s="204">
        <f t="shared" si="5"/>
        <v>0</v>
      </c>
      <c r="R37" s="204">
        <f t="shared" si="5"/>
        <v>12933</v>
      </c>
      <c r="S37" s="204">
        <f t="shared" si="5"/>
        <v>8950</v>
      </c>
      <c r="T37" s="204">
        <f t="shared" si="5"/>
        <v>4848</v>
      </c>
      <c r="U37" s="204">
        <f t="shared" si="5"/>
        <v>25731</v>
      </c>
      <c r="V37" s="204">
        <f t="shared" si="5"/>
        <v>362930</v>
      </c>
      <c r="W37" s="204">
        <f t="shared" si="5"/>
        <v>36919</v>
      </c>
      <c r="X37" s="204">
        <f t="shared" si="5"/>
        <v>2721.975</v>
      </c>
      <c r="Y37" s="204">
        <f t="shared" si="5"/>
        <v>4270</v>
      </c>
      <c r="Z37" s="204">
        <f t="shared" si="5"/>
        <v>15</v>
      </c>
      <c r="AA37" s="204">
        <f t="shared" si="5"/>
        <v>43921</v>
      </c>
      <c r="AB37" s="204">
        <f t="shared" si="5"/>
        <v>319009</v>
      </c>
      <c r="AC37" s="204"/>
    </row>
    <row r="38" spans="1:29" s="199" customFormat="1" ht="30" customHeight="1">
      <c r="A38" s="153"/>
      <c r="B38" s="183"/>
      <c r="C38" s="153"/>
      <c r="D38" s="153"/>
      <c r="E38" s="153"/>
      <c r="F38" s="153"/>
      <c r="G38" s="166"/>
      <c r="H38" s="153"/>
      <c r="I38" s="153"/>
      <c r="J38" s="153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</row>
    <row r="39" spans="1:29" s="199" customFormat="1" ht="30" customHeight="1">
      <c r="A39" s="153"/>
      <c r="B39" s="183"/>
      <c r="C39" s="153"/>
      <c r="D39" s="153"/>
      <c r="E39" s="153"/>
      <c r="F39" s="153"/>
      <c r="G39" s="166"/>
      <c r="H39" s="153"/>
      <c r="I39" s="153"/>
      <c r="J39" s="153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</row>
    <row r="40" spans="1:29" s="199" customFormat="1" ht="30" customHeight="1">
      <c r="A40" s="153"/>
      <c r="B40" s="183"/>
      <c r="C40" s="153"/>
      <c r="D40" s="153"/>
      <c r="E40" s="153"/>
      <c r="F40" s="153"/>
      <c r="G40" s="166"/>
      <c r="H40" s="153"/>
      <c r="I40" s="153"/>
      <c r="J40" s="153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</row>
    <row r="41" spans="1:29" s="199" customFormat="1" ht="30" customHeight="1">
      <c r="A41" s="153"/>
      <c r="B41" s="183"/>
      <c r="C41" s="153"/>
      <c r="D41" s="153"/>
      <c r="E41" s="153"/>
      <c r="F41" s="153"/>
      <c r="G41" s="166"/>
      <c r="H41" s="153"/>
      <c r="I41" s="153"/>
      <c r="J41" s="153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</row>
    <row r="42" spans="1:29" s="199" customFormat="1" ht="30" customHeight="1">
      <c r="A42" s="153"/>
      <c r="B42" s="183"/>
      <c r="C42" s="153"/>
      <c r="D42" s="153"/>
      <c r="E42" s="153"/>
      <c r="F42" s="153"/>
      <c r="G42" s="166"/>
      <c r="H42" s="153"/>
      <c r="I42" s="153"/>
      <c r="J42" s="153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</row>
    <row r="43" spans="1:29" s="199" customFormat="1" ht="30" customHeight="1">
      <c r="A43" s="153"/>
      <c r="B43" s="183"/>
      <c r="C43" s="153"/>
      <c r="D43" s="153"/>
      <c r="E43" s="153"/>
      <c r="F43" s="153"/>
      <c r="G43" s="166"/>
      <c r="H43" s="153"/>
      <c r="I43" s="153"/>
      <c r="J43" s="153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</row>
    <row r="44" spans="1:29" s="199" customFormat="1" ht="30" customHeight="1">
      <c r="A44" s="153"/>
      <c r="B44" s="183"/>
      <c r="C44" s="153"/>
      <c r="D44" s="153"/>
      <c r="E44" s="153"/>
      <c r="F44" s="153"/>
      <c r="G44" s="166"/>
      <c r="H44" s="153"/>
      <c r="I44" s="153"/>
      <c r="J44" s="153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</row>
    <row r="45" spans="1:29" s="199" customFormat="1" ht="30" customHeight="1">
      <c r="A45" s="153"/>
      <c r="B45" s="183"/>
      <c r="C45" s="153"/>
      <c r="D45" s="153"/>
      <c r="E45" s="153"/>
      <c r="F45" s="153"/>
      <c r="G45" s="166"/>
      <c r="H45" s="153"/>
      <c r="I45" s="153"/>
      <c r="J45" s="153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</row>
    <row r="46" spans="1:29" s="199" customFormat="1" ht="30" customHeight="1">
      <c r="A46" s="153"/>
      <c r="B46" s="183"/>
      <c r="C46" s="153"/>
      <c r="D46" s="153"/>
      <c r="E46" s="153"/>
      <c r="F46" s="153"/>
      <c r="G46" s="166"/>
      <c r="H46" s="153"/>
      <c r="I46" s="153"/>
      <c r="J46" s="153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</row>
  </sheetData>
  <sheetProtection sort="0" autoFilter="0"/>
  <mergeCells count="6">
    <mergeCell ref="O14:V14"/>
    <mergeCell ref="W14:AA14"/>
    <mergeCell ref="H14:K14"/>
    <mergeCell ref="L14:N14"/>
    <mergeCell ref="A14:G14"/>
    <mergeCell ref="C37:G37"/>
  </mergeCells>
  <printOptions/>
  <pageMargins left="0.236220472440945" right="0.236220472440945" top="0.537401575" bottom="0.090551181" header="0.31496062992126" footer="0"/>
  <pageSetup fitToHeight="0" fitToWidth="1" horizontalDpi="600" verticalDpi="600" orientation="landscape" paperSize="9" scale="47" r:id="rId1"/>
  <rowBreaks count="1" manualBreakCount="1">
    <brk id="4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PageLayoutView="0" workbookViewId="0" topLeftCell="A9">
      <pane xSplit="7" ySplit="6" topLeftCell="X57" activePane="bottomRight" state="frozen"/>
      <selection pane="topLeft" activeCell="A9" sqref="A9"/>
      <selection pane="topRight" activeCell="G9" sqref="G9"/>
      <selection pane="bottomLeft" activeCell="A15" sqref="A15"/>
      <selection pane="bottomRight" activeCell="X59" sqref="X59"/>
    </sheetView>
  </sheetViews>
  <sheetFormatPr defaultColWidth="9.140625" defaultRowHeight="12.75"/>
  <cols>
    <col min="1" max="1" width="3.28125" style="6" customWidth="1"/>
    <col min="2" max="2" width="9.28125" style="6" customWidth="1"/>
    <col min="3" max="3" width="20.140625" style="6" hidden="1" customWidth="1"/>
    <col min="4" max="5" width="20.140625" style="6" customWidth="1"/>
    <col min="6" max="6" width="16.421875" style="6" customWidth="1"/>
    <col min="7" max="7" width="11.28125" style="6" customWidth="1"/>
    <col min="8" max="8" width="6.57421875" style="6" customWidth="1"/>
    <col min="9" max="9" width="6.00390625" style="6" customWidth="1"/>
    <col min="10" max="10" width="5.28125" style="6" customWidth="1"/>
    <col min="11" max="11" width="6.140625" style="6" customWidth="1"/>
    <col min="12" max="12" width="5.00390625" style="5" customWidth="1"/>
    <col min="13" max="13" width="8.8515625" style="6" customWidth="1"/>
    <col min="14" max="14" width="9.28125" style="6" customWidth="1"/>
    <col min="15" max="15" width="7.421875" style="6" customWidth="1"/>
    <col min="16" max="16" width="11.7109375" style="6" customWidth="1"/>
    <col min="17" max="17" width="7.8515625" style="6" customWidth="1"/>
    <col min="18" max="18" width="7.28125" style="6" customWidth="1"/>
    <col min="19" max="19" width="9.7109375" style="6" customWidth="1"/>
    <col min="20" max="20" width="6.57421875" style="6" customWidth="1"/>
    <col min="21" max="22" width="8.7109375" style="6" customWidth="1"/>
    <col min="23" max="23" width="9.140625" style="6" customWidth="1"/>
    <col min="24" max="24" width="25.140625" style="6" customWidth="1"/>
    <col min="25" max="25" width="11.140625" style="6" customWidth="1"/>
    <col min="26" max="26" width="9.140625" style="6" customWidth="1"/>
    <col min="27" max="27" width="12.140625" style="6" customWidth="1"/>
    <col min="28" max="28" width="11.57421875" style="6" customWidth="1"/>
    <col min="29" max="29" width="34.28125" style="6" customWidth="1"/>
    <col min="30" max="16384" width="9.140625" style="6" customWidth="1"/>
  </cols>
  <sheetData>
    <row r="1" spans="11:12" s="1" customFormat="1" ht="15">
      <c r="K1" s="2" t="s">
        <v>0</v>
      </c>
      <c r="L1" s="2"/>
    </row>
    <row r="2" spans="11:12" s="1" customFormat="1" ht="15">
      <c r="K2" s="2" t="s">
        <v>1</v>
      </c>
      <c r="L2" s="2"/>
    </row>
    <row r="3" spans="11:12" s="1" customFormat="1" ht="15">
      <c r="K3" s="2" t="s">
        <v>2</v>
      </c>
      <c r="L3" s="2"/>
    </row>
    <row r="4" spans="11:12" s="1" customFormat="1" ht="15">
      <c r="K4" s="2"/>
      <c r="L4" s="2"/>
    </row>
    <row r="5" spans="3:17" s="1" customFormat="1" ht="15">
      <c r="C5" s="2" t="s">
        <v>6</v>
      </c>
      <c r="D5" s="2"/>
      <c r="E5" s="2"/>
      <c r="K5" s="2" t="s">
        <v>10</v>
      </c>
      <c r="L5" s="2"/>
      <c r="Q5" s="7" t="s">
        <v>26</v>
      </c>
    </row>
    <row r="6" spans="3:17" s="1" customFormat="1" ht="15">
      <c r="C6" s="7" t="s">
        <v>22</v>
      </c>
      <c r="D6" s="7"/>
      <c r="E6" s="7"/>
      <c r="K6" s="2" t="s">
        <v>11</v>
      </c>
      <c r="L6" s="2"/>
      <c r="Q6" s="1" t="s">
        <v>27</v>
      </c>
    </row>
    <row r="7" spans="3:17" s="1" customFormat="1" ht="15">
      <c r="C7" s="7" t="s">
        <v>23</v>
      </c>
      <c r="D7" s="7"/>
      <c r="E7" s="7"/>
      <c r="K7" s="2"/>
      <c r="L7" s="2"/>
      <c r="Q7" s="2"/>
    </row>
    <row r="8" spans="3:17" s="1" customFormat="1" ht="15">
      <c r="C8" s="7" t="s">
        <v>24</v>
      </c>
      <c r="D8" s="7"/>
      <c r="E8" s="7"/>
      <c r="K8" s="2"/>
      <c r="L8" s="2"/>
      <c r="Q8" s="2"/>
    </row>
    <row r="9" spans="3:17" s="1" customFormat="1" ht="15">
      <c r="C9" s="2"/>
      <c r="D9" s="2"/>
      <c r="E9" s="2"/>
      <c r="K9" s="2" t="s">
        <v>7</v>
      </c>
      <c r="L9" s="2"/>
      <c r="Q9" s="7" t="s">
        <v>26</v>
      </c>
    </row>
    <row r="10" spans="3:17" s="1" customFormat="1" ht="15">
      <c r="C10" s="2" t="s">
        <v>9</v>
      </c>
      <c r="D10" s="2"/>
      <c r="E10" s="2"/>
      <c r="H10" s="1" t="s">
        <v>189</v>
      </c>
      <c r="J10" s="1">
        <v>30</v>
      </c>
      <c r="K10" s="2"/>
      <c r="L10" s="2"/>
      <c r="Q10" s="9" t="s">
        <v>27</v>
      </c>
    </row>
    <row r="11" spans="3:14" s="1" customFormat="1" ht="15.75" thickBot="1">
      <c r="C11" s="1" t="s">
        <v>25</v>
      </c>
      <c r="K11" s="2" t="s">
        <v>3</v>
      </c>
      <c r="L11" s="3"/>
      <c r="M11" s="8"/>
      <c r="N11" s="8">
        <v>41883</v>
      </c>
    </row>
    <row r="12" spans="8:22" s="1" customFormat="1" ht="15.75" thickBot="1">
      <c r="H12" s="223" t="s">
        <v>183</v>
      </c>
      <c r="I12" s="224"/>
      <c r="J12" s="224"/>
      <c r="K12" s="224"/>
      <c r="L12" s="225"/>
      <c r="M12" s="223" t="s">
        <v>186</v>
      </c>
      <c r="N12" s="224"/>
      <c r="O12" s="224"/>
      <c r="P12" s="225"/>
      <c r="Q12" s="223" t="s">
        <v>184</v>
      </c>
      <c r="R12" s="224"/>
      <c r="S12" s="224"/>
      <c r="T12" s="226"/>
      <c r="U12" s="226"/>
      <c r="V12" s="225"/>
    </row>
    <row r="13" spans="1:29" s="4" customFormat="1" ht="90.75" thickBot="1">
      <c r="A13" s="23" t="s">
        <v>28</v>
      </c>
      <c r="B13" s="11" t="s">
        <v>8</v>
      </c>
      <c r="C13" s="11" t="s">
        <v>5</v>
      </c>
      <c r="D13" s="11" t="s">
        <v>428</v>
      </c>
      <c r="E13" s="18" t="s">
        <v>211</v>
      </c>
      <c r="F13" s="18" t="s">
        <v>4</v>
      </c>
      <c r="G13" s="83" t="s">
        <v>310</v>
      </c>
      <c r="H13" s="79" t="s">
        <v>13</v>
      </c>
      <c r="I13" s="15" t="s">
        <v>14</v>
      </c>
      <c r="J13" s="20" t="s">
        <v>206</v>
      </c>
      <c r="K13" s="22" t="s">
        <v>15</v>
      </c>
      <c r="L13" s="34" t="s">
        <v>16</v>
      </c>
      <c r="M13" s="17" t="s">
        <v>13</v>
      </c>
      <c r="N13" s="15" t="s">
        <v>14</v>
      </c>
      <c r="O13" s="20" t="s">
        <v>206</v>
      </c>
      <c r="P13" s="21" t="s">
        <v>15</v>
      </c>
      <c r="Q13" s="16" t="s">
        <v>194</v>
      </c>
      <c r="R13" s="15" t="s">
        <v>195</v>
      </c>
      <c r="S13" s="20" t="s">
        <v>196</v>
      </c>
      <c r="T13" s="22" t="s">
        <v>197</v>
      </c>
      <c r="U13" s="22" t="s">
        <v>181</v>
      </c>
      <c r="V13" s="19" t="s">
        <v>17</v>
      </c>
      <c r="W13" s="19" t="s">
        <v>185</v>
      </c>
      <c r="X13" s="10" t="s">
        <v>18</v>
      </c>
      <c r="Y13" s="12" t="s">
        <v>180</v>
      </c>
      <c r="Z13" s="35" t="s">
        <v>190</v>
      </c>
      <c r="AA13" s="24" t="s">
        <v>191</v>
      </c>
      <c r="AB13" s="25" t="s">
        <v>192</v>
      </c>
      <c r="AC13" s="98" t="s">
        <v>388</v>
      </c>
    </row>
    <row r="14" spans="1:29" s="5" customFormat="1" ht="15" thickBot="1">
      <c r="A14" s="13">
        <v>0</v>
      </c>
      <c r="B14" s="14">
        <v>1</v>
      </c>
      <c r="C14" s="14">
        <f>+B14+1</f>
        <v>2</v>
      </c>
      <c r="D14" s="14">
        <f>+C14+1</f>
        <v>3</v>
      </c>
      <c r="E14" s="14">
        <f>+D14+1</f>
        <v>4</v>
      </c>
      <c r="F14" s="14">
        <f aca="true" t="shared" si="0" ref="F14:AC14">+E14+1</f>
        <v>5</v>
      </c>
      <c r="G14" s="14">
        <f t="shared" si="0"/>
        <v>6</v>
      </c>
      <c r="H14" s="14">
        <f t="shared" si="0"/>
        <v>7</v>
      </c>
      <c r="I14" s="14">
        <f t="shared" si="0"/>
        <v>8</v>
      </c>
      <c r="J14" s="14">
        <f t="shared" si="0"/>
        <v>9</v>
      </c>
      <c r="K14" s="14">
        <f t="shared" si="0"/>
        <v>10</v>
      </c>
      <c r="L14" s="14">
        <f t="shared" si="0"/>
        <v>11</v>
      </c>
      <c r="M14" s="14">
        <f t="shared" si="0"/>
        <v>12</v>
      </c>
      <c r="N14" s="14">
        <f t="shared" si="0"/>
        <v>13</v>
      </c>
      <c r="O14" s="14">
        <f t="shared" si="0"/>
        <v>14</v>
      </c>
      <c r="P14" s="14">
        <f t="shared" si="0"/>
        <v>15</v>
      </c>
      <c r="Q14" s="14">
        <f t="shared" si="0"/>
        <v>16</v>
      </c>
      <c r="R14" s="14">
        <f t="shared" si="0"/>
        <v>17</v>
      </c>
      <c r="S14" s="14">
        <f t="shared" si="0"/>
        <v>18</v>
      </c>
      <c r="T14" s="14">
        <f t="shared" si="0"/>
        <v>19</v>
      </c>
      <c r="U14" s="14">
        <f t="shared" si="0"/>
        <v>20</v>
      </c>
      <c r="V14" s="14">
        <f t="shared" si="0"/>
        <v>21</v>
      </c>
      <c r="W14" s="14">
        <f t="shared" si="0"/>
        <v>22</v>
      </c>
      <c r="X14" s="14">
        <f t="shared" si="0"/>
        <v>23</v>
      </c>
      <c r="Y14" s="14">
        <f t="shared" si="0"/>
        <v>24</v>
      </c>
      <c r="Z14" s="137">
        <f t="shared" si="0"/>
        <v>25</v>
      </c>
      <c r="AA14" s="142">
        <f t="shared" si="0"/>
        <v>26</v>
      </c>
      <c r="AB14" s="143">
        <f t="shared" si="0"/>
        <v>27</v>
      </c>
      <c r="AC14" s="143">
        <f t="shared" si="0"/>
        <v>28</v>
      </c>
    </row>
    <row r="15" spans="1:29" ht="15">
      <c r="A15" s="26">
        <v>1</v>
      </c>
      <c r="B15" s="36" t="s">
        <v>89</v>
      </c>
      <c r="C15" s="26" t="s">
        <v>145</v>
      </c>
      <c r="D15" s="26" t="s">
        <v>145</v>
      </c>
      <c r="E15" s="28" t="s">
        <v>212</v>
      </c>
      <c r="F15" s="28" t="s">
        <v>175</v>
      </c>
      <c r="G15" s="82">
        <v>41548</v>
      </c>
      <c r="H15" s="80">
        <v>50000</v>
      </c>
      <c r="I15" s="27">
        <v>27000</v>
      </c>
      <c r="J15" s="27">
        <v>8000</v>
      </c>
      <c r="K15" s="33">
        <f aca="true" t="shared" si="1" ref="K15:K46">SUM(H15:J15)</f>
        <v>85000</v>
      </c>
      <c r="L15" s="145">
        <v>30</v>
      </c>
      <c r="M15" s="119">
        <f aca="true" t="shared" si="2" ref="M15:M46">ROUND(H15/$J$10*L15,0)</f>
        <v>50000</v>
      </c>
      <c r="N15" s="107">
        <f aca="true" t="shared" si="3" ref="N15:N46">ROUND(I15/$J$10*L15,0)</f>
        <v>27000</v>
      </c>
      <c r="O15" s="107">
        <f aca="true" t="shared" si="4" ref="O15:O46">ROUND(J15/$J$10*L15,0)</f>
        <v>8000</v>
      </c>
      <c r="P15" s="108">
        <f aca="true" t="shared" si="5" ref="P15:P46">SUM(M15:O15)</f>
        <v>85000</v>
      </c>
      <c r="Q15" s="100">
        <f aca="true" t="shared" si="6" ref="Q15:Q46">IF(Z15="Yes",IF(H15&gt;15000,ROUND(15000*12%/$J$10*L15,0),ROUND(M15*12%,0)),0)</f>
        <v>0</v>
      </c>
      <c r="R15" s="101">
        <f aca="true" t="shared" si="7" ref="R15:R46">ROUNDUP(IF(K15&gt;15000,0,P15*1.75%),0)</f>
        <v>0</v>
      </c>
      <c r="S15" s="105">
        <v>50000</v>
      </c>
      <c r="T15" s="102">
        <v>5000</v>
      </c>
      <c r="U15" s="125">
        <v>0</v>
      </c>
      <c r="V15" s="103">
        <f aca="true" t="shared" si="8" ref="V15:V46">SUM(Q15:U15)</f>
        <v>55000</v>
      </c>
      <c r="W15" s="104">
        <f aca="true" t="shared" si="9" ref="W15:W46">P15-V15</f>
        <v>30000</v>
      </c>
      <c r="X15" s="93" t="s">
        <v>398</v>
      </c>
      <c r="Y15" s="135">
        <v>41919</v>
      </c>
      <c r="Z15" s="139" t="s">
        <v>396</v>
      </c>
      <c r="AA15" s="27" t="s">
        <v>198</v>
      </c>
      <c r="AB15" s="140" t="s">
        <v>198</v>
      </c>
      <c r="AC15" s="141" t="s">
        <v>179</v>
      </c>
    </row>
    <row r="16" spans="1:29" ht="15">
      <c r="A16" s="29">
        <f aca="true" t="shared" si="10" ref="A16:A47">IF(ISBLANK(B16)," ",A15+1)</f>
        <v>2</v>
      </c>
      <c r="B16" s="38" t="s">
        <v>29</v>
      </c>
      <c r="C16" s="29" t="s">
        <v>92</v>
      </c>
      <c r="D16" s="29" t="s">
        <v>399</v>
      </c>
      <c r="E16" s="28" t="s">
        <v>215</v>
      </c>
      <c r="F16" s="31" t="s">
        <v>148</v>
      </c>
      <c r="G16" s="82" t="s">
        <v>311</v>
      </c>
      <c r="H16" s="80">
        <v>15100</v>
      </c>
      <c r="I16" s="27">
        <v>2100</v>
      </c>
      <c r="J16" s="27">
        <v>800</v>
      </c>
      <c r="K16" s="33">
        <f t="shared" si="1"/>
        <v>18000</v>
      </c>
      <c r="L16" s="144">
        <f>VLOOKUP(B16,'[1]stafF SEP,14'!$B$3:$AY$77,50,0)</f>
        <v>30</v>
      </c>
      <c r="M16" s="120">
        <f t="shared" si="2"/>
        <v>15100</v>
      </c>
      <c r="N16" s="109">
        <f t="shared" si="3"/>
        <v>2100</v>
      </c>
      <c r="O16" s="109">
        <f t="shared" si="4"/>
        <v>800</v>
      </c>
      <c r="P16" s="110">
        <f t="shared" si="5"/>
        <v>18000</v>
      </c>
      <c r="Q16" s="106">
        <f t="shared" si="6"/>
        <v>0</v>
      </c>
      <c r="R16" s="101">
        <f t="shared" si="7"/>
        <v>0</v>
      </c>
      <c r="S16" s="101">
        <v>2000</v>
      </c>
      <c r="T16" s="112" t="s">
        <v>179</v>
      </c>
      <c r="U16" s="124">
        <v>0</v>
      </c>
      <c r="V16" s="103">
        <f t="shared" si="8"/>
        <v>2000</v>
      </c>
      <c r="W16" s="104">
        <f t="shared" si="9"/>
        <v>16000</v>
      </c>
      <c r="X16" s="94" t="s">
        <v>326</v>
      </c>
      <c r="Y16" s="136">
        <v>41919</v>
      </c>
      <c r="Z16" s="139" t="s">
        <v>396</v>
      </c>
      <c r="AA16" s="30" t="s">
        <v>198</v>
      </c>
      <c r="AB16" s="115" t="s">
        <v>198</v>
      </c>
      <c r="AC16" s="116" t="s">
        <v>179</v>
      </c>
    </row>
    <row r="17" spans="1:29" ht="15">
      <c r="A17" s="29">
        <f t="shared" si="10"/>
        <v>3</v>
      </c>
      <c r="B17" s="38" t="s">
        <v>30</v>
      </c>
      <c r="C17" s="29" t="s">
        <v>93</v>
      </c>
      <c r="D17" s="29" t="s">
        <v>93</v>
      </c>
      <c r="E17" s="28" t="s">
        <v>216</v>
      </c>
      <c r="F17" s="31" t="s">
        <v>149</v>
      </c>
      <c r="G17" s="82">
        <v>41548</v>
      </c>
      <c r="H17" s="80">
        <v>15100</v>
      </c>
      <c r="I17" s="88">
        <v>0</v>
      </c>
      <c r="J17" s="88">
        <v>0</v>
      </c>
      <c r="K17" s="33">
        <f t="shared" si="1"/>
        <v>15100</v>
      </c>
      <c r="L17" s="144">
        <f>VLOOKUP(B17,'[1]stafF SEP,14'!$B$3:$AY$77,50,0)</f>
        <v>30</v>
      </c>
      <c r="M17" s="120">
        <f t="shared" si="2"/>
        <v>15100</v>
      </c>
      <c r="N17" s="109">
        <f t="shared" si="3"/>
        <v>0</v>
      </c>
      <c r="O17" s="109">
        <f t="shared" si="4"/>
        <v>0</v>
      </c>
      <c r="P17" s="110">
        <f t="shared" si="5"/>
        <v>15100</v>
      </c>
      <c r="Q17" s="106">
        <f t="shared" si="6"/>
        <v>0</v>
      </c>
      <c r="R17" s="101">
        <f t="shared" si="7"/>
        <v>0</v>
      </c>
      <c r="S17" s="111">
        <v>0</v>
      </c>
      <c r="T17" s="112" t="s">
        <v>179</v>
      </c>
      <c r="U17" s="124">
        <v>0</v>
      </c>
      <c r="V17" s="103">
        <f t="shared" si="8"/>
        <v>0</v>
      </c>
      <c r="W17" s="104">
        <f t="shared" si="9"/>
        <v>15100</v>
      </c>
      <c r="X17" s="94" t="s">
        <v>327</v>
      </c>
      <c r="Y17" s="136">
        <v>41919</v>
      </c>
      <c r="Z17" s="139" t="s">
        <v>396</v>
      </c>
      <c r="AA17" s="30" t="s">
        <v>198</v>
      </c>
      <c r="AB17" s="115" t="s">
        <v>198</v>
      </c>
      <c r="AC17" s="116" t="s">
        <v>179</v>
      </c>
    </row>
    <row r="18" spans="1:29" ht="15">
      <c r="A18" s="29">
        <f t="shared" si="10"/>
        <v>4</v>
      </c>
      <c r="B18" s="38" t="s">
        <v>31</v>
      </c>
      <c r="C18" s="29" t="s">
        <v>94</v>
      </c>
      <c r="D18" s="28" t="s">
        <v>94</v>
      </c>
      <c r="E18" s="28" t="s">
        <v>217</v>
      </c>
      <c r="F18" s="31" t="s">
        <v>150</v>
      </c>
      <c r="G18" s="82">
        <v>41548</v>
      </c>
      <c r="H18" s="80">
        <v>6600</v>
      </c>
      <c r="I18" s="27">
        <v>1500</v>
      </c>
      <c r="J18" s="88">
        <v>0</v>
      </c>
      <c r="K18" s="33">
        <f t="shared" si="1"/>
        <v>8100</v>
      </c>
      <c r="L18" s="144">
        <f>VLOOKUP(B18,'[1]stafF SEP,14'!$B$3:$AY$77,50,0)</f>
        <v>30</v>
      </c>
      <c r="M18" s="120">
        <f t="shared" si="2"/>
        <v>6600</v>
      </c>
      <c r="N18" s="109">
        <f t="shared" si="3"/>
        <v>1500</v>
      </c>
      <c r="O18" s="109">
        <f t="shared" si="4"/>
        <v>0</v>
      </c>
      <c r="P18" s="110">
        <f t="shared" si="5"/>
        <v>8100</v>
      </c>
      <c r="Q18" s="106">
        <f t="shared" si="6"/>
        <v>792</v>
      </c>
      <c r="R18" s="101">
        <f t="shared" si="7"/>
        <v>142</v>
      </c>
      <c r="S18" s="111">
        <v>0</v>
      </c>
      <c r="T18" s="112" t="s">
        <v>179</v>
      </c>
      <c r="U18" s="124">
        <v>0</v>
      </c>
      <c r="V18" s="103">
        <f t="shared" si="8"/>
        <v>934</v>
      </c>
      <c r="W18" s="104">
        <f t="shared" si="9"/>
        <v>7166</v>
      </c>
      <c r="X18" s="94" t="s">
        <v>328</v>
      </c>
      <c r="Y18" s="136">
        <v>41919</v>
      </c>
      <c r="Z18" s="139" t="s">
        <v>397</v>
      </c>
      <c r="AA18" s="30">
        <v>91</v>
      </c>
      <c r="AB18" s="115">
        <v>2015133196</v>
      </c>
      <c r="AC18" s="116" t="s">
        <v>179</v>
      </c>
    </row>
    <row r="19" spans="1:29" ht="15">
      <c r="A19" s="29">
        <f t="shared" si="10"/>
        <v>5</v>
      </c>
      <c r="B19" s="38" t="s">
        <v>32</v>
      </c>
      <c r="C19" s="29" t="s">
        <v>95</v>
      </c>
      <c r="D19" s="29" t="s">
        <v>95</v>
      </c>
      <c r="E19" s="28" t="s">
        <v>218</v>
      </c>
      <c r="F19" s="31" t="s">
        <v>149</v>
      </c>
      <c r="G19" s="82">
        <v>41548</v>
      </c>
      <c r="H19" s="80">
        <v>6600</v>
      </c>
      <c r="I19" s="27">
        <v>2400</v>
      </c>
      <c r="J19" s="27">
        <v>500</v>
      </c>
      <c r="K19" s="33">
        <f t="shared" si="1"/>
        <v>9500</v>
      </c>
      <c r="L19" s="144">
        <f>VLOOKUP(B19,'[1]stafF SEP,14'!$B$3:$AY$77,50,0)</f>
        <v>30</v>
      </c>
      <c r="M19" s="120">
        <f t="shared" si="2"/>
        <v>6600</v>
      </c>
      <c r="N19" s="109">
        <f t="shared" si="3"/>
        <v>2400</v>
      </c>
      <c r="O19" s="109">
        <f t="shared" si="4"/>
        <v>500</v>
      </c>
      <c r="P19" s="110">
        <f t="shared" si="5"/>
        <v>9500</v>
      </c>
      <c r="Q19" s="106">
        <f t="shared" si="6"/>
        <v>792</v>
      </c>
      <c r="R19" s="101">
        <f t="shared" si="7"/>
        <v>167</v>
      </c>
      <c r="S19" s="111">
        <v>0</v>
      </c>
      <c r="T19" s="112" t="s">
        <v>179</v>
      </c>
      <c r="U19" s="124">
        <v>0</v>
      </c>
      <c r="V19" s="103">
        <f t="shared" si="8"/>
        <v>959</v>
      </c>
      <c r="W19" s="104">
        <f t="shared" si="9"/>
        <v>8541</v>
      </c>
      <c r="X19" s="94" t="s">
        <v>329</v>
      </c>
      <c r="Y19" s="136">
        <v>41919</v>
      </c>
      <c r="Z19" s="139" t="s">
        <v>397</v>
      </c>
      <c r="AA19" s="30">
        <v>92</v>
      </c>
      <c r="AB19" s="115">
        <v>2015133200</v>
      </c>
      <c r="AC19" s="116" t="s">
        <v>179</v>
      </c>
    </row>
    <row r="20" spans="1:29" ht="15">
      <c r="A20" s="29">
        <f t="shared" si="10"/>
        <v>6</v>
      </c>
      <c r="B20" s="38" t="s">
        <v>33</v>
      </c>
      <c r="C20" s="29" t="s">
        <v>96</v>
      </c>
      <c r="D20" s="29" t="s">
        <v>400</v>
      </c>
      <c r="E20" s="28" t="s">
        <v>219</v>
      </c>
      <c r="F20" s="31" t="s">
        <v>149</v>
      </c>
      <c r="G20" s="82">
        <v>41548</v>
      </c>
      <c r="H20" s="80">
        <v>6600</v>
      </c>
      <c r="I20" s="27">
        <v>1500</v>
      </c>
      <c r="J20" s="88">
        <v>0</v>
      </c>
      <c r="K20" s="33">
        <f t="shared" si="1"/>
        <v>8100</v>
      </c>
      <c r="L20" s="144">
        <f>VLOOKUP(B20,'[1]stafF SEP,14'!$B$3:$AY$77,50,0)</f>
        <v>30</v>
      </c>
      <c r="M20" s="120">
        <f t="shared" si="2"/>
        <v>6600</v>
      </c>
      <c r="N20" s="109">
        <f t="shared" si="3"/>
        <v>1500</v>
      </c>
      <c r="O20" s="109">
        <f t="shared" si="4"/>
        <v>0</v>
      </c>
      <c r="P20" s="110">
        <f t="shared" si="5"/>
        <v>8100</v>
      </c>
      <c r="Q20" s="106">
        <f t="shared" si="6"/>
        <v>792</v>
      </c>
      <c r="R20" s="101">
        <f t="shared" si="7"/>
        <v>142</v>
      </c>
      <c r="S20" s="111">
        <v>0</v>
      </c>
      <c r="T20" s="112" t="s">
        <v>179</v>
      </c>
      <c r="U20" s="124">
        <v>0</v>
      </c>
      <c r="V20" s="103">
        <f t="shared" si="8"/>
        <v>934</v>
      </c>
      <c r="W20" s="104">
        <f t="shared" si="9"/>
        <v>7166</v>
      </c>
      <c r="X20" s="94" t="s">
        <v>330</v>
      </c>
      <c r="Y20" s="136">
        <v>41919</v>
      </c>
      <c r="Z20" s="139" t="s">
        <v>397</v>
      </c>
      <c r="AA20" s="30">
        <v>93</v>
      </c>
      <c r="AB20" s="115">
        <v>2015133201</v>
      </c>
      <c r="AC20" s="116" t="s">
        <v>179</v>
      </c>
    </row>
    <row r="21" spans="1:29" ht="15">
      <c r="A21" s="29">
        <f t="shared" si="10"/>
        <v>7</v>
      </c>
      <c r="B21" s="38" t="s">
        <v>34</v>
      </c>
      <c r="C21" s="29" t="s">
        <v>19</v>
      </c>
      <c r="D21" s="29" t="s">
        <v>19</v>
      </c>
      <c r="E21" s="28" t="s">
        <v>220</v>
      </c>
      <c r="F21" s="31" t="s">
        <v>151</v>
      </c>
      <c r="G21" s="82">
        <v>41548</v>
      </c>
      <c r="H21" s="80">
        <v>6600</v>
      </c>
      <c r="I21" s="27">
        <v>1500</v>
      </c>
      <c r="J21" s="88">
        <v>0</v>
      </c>
      <c r="K21" s="33">
        <f t="shared" si="1"/>
        <v>8100</v>
      </c>
      <c r="L21" s="144">
        <f>VLOOKUP(B21,'[1]stafF SEP,14'!$B$3:$AY$77,50,0)</f>
        <v>27</v>
      </c>
      <c r="M21" s="120">
        <f t="shared" si="2"/>
        <v>5940</v>
      </c>
      <c r="N21" s="109">
        <f t="shared" si="3"/>
        <v>1350</v>
      </c>
      <c r="O21" s="109">
        <f t="shared" si="4"/>
        <v>0</v>
      </c>
      <c r="P21" s="110">
        <f t="shared" si="5"/>
        <v>7290</v>
      </c>
      <c r="Q21" s="106">
        <f t="shared" si="6"/>
        <v>713</v>
      </c>
      <c r="R21" s="101">
        <f t="shared" si="7"/>
        <v>128</v>
      </c>
      <c r="S21" s="111">
        <v>0</v>
      </c>
      <c r="T21" s="112" t="s">
        <v>179</v>
      </c>
      <c r="U21" s="124">
        <v>0</v>
      </c>
      <c r="V21" s="103">
        <f t="shared" si="8"/>
        <v>841</v>
      </c>
      <c r="W21" s="104">
        <f t="shared" si="9"/>
        <v>6449</v>
      </c>
      <c r="X21" s="94" t="s">
        <v>422</v>
      </c>
      <c r="Y21" s="136">
        <v>41919</v>
      </c>
      <c r="Z21" s="139" t="s">
        <v>397</v>
      </c>
      <c r="AA21" s="30">
        <v>94</v>
      </c>
      <c r="AB21" s="115">
        <v>2015133203</v>
      </c>
      <c r="AC21" s="116" t="s">
        <v>179</v>
      </c>
    </row>
    <row r="22" spans="1:29" ht="15">
      <c r="A22" s="29">
        <f t="shared" si="10"/>
        <v>8</v>
      </c>
      <c r="B22" s="38" t="s">
        <v>35</v>
      </c>
      <c r="C22" s="29" t="s">
        <v>97</v>
      </c>
      <c r="D22" s="28" t="s">
        <v>97</v>
      </c>
      <c r="E22" s="28" t="s">
        <v>221</v>
      </c>
      <c r="F22" s="31" t="s">
        <v>152</v>
      </c>
      <c r="G22" s="82">
        <v>41548</v>
      </c>
      <c r="H22" s="80">
        <v>6600</v>
      </c>
      <c r="I22" s="27">
        <v>3400</v>
      </c>
      <c r="J22" s="27">
        <v>1000</v>
      </c>
      <c r="K22" s="33">
        <f t="shared" si="1"/>
        <v>11000</v>
      </c>
      <c r="L22" s="144">
        <f>VLOOKUP(B22,'[1]stafF SEP,14'!$B$3:$AY$77,50,0)</f>
        <v>30</v>
      </c>
      <c r="M22" s="120">
        <f t="shared" si="2"/>
        <v>6600</v>
      </c>
      <c r="N22" s="109">
        <f t="shared" si="3"/>
        <v>3400</v>
      </c>
      <c r="O22" s="109">
        <f t="shared" si="4"/>
        <v>1000</v>
      </c>
      <c r="P22" s="110">
        <f t="shared" si="5"/>
        <v>11000</v>
      </c>
      <c r="Q22" s="106">
        <f t="shared" si="6"/>
        <v>792</v>
      </c>
      <c r="R22" s="101">
        <f t="shared" si="7"/>
        <v>193</v>
      </c>
      <c r="S22" s="101">
        <v>1000</v>
      </c>
      <c r="T22" s="112" t="s">
        <v>179</v>
      </c>
      <c r="U22" s="124">
        <v>0</v>
      </c>
      <c r="V22" s="103">
        <f t="shared" si="8"/>
        <v>1985</v>
      </c>
      <c r="W22" s="104">
        <f t="shared" si="9"/>
        <v>9015</v>
      </c>
      <c r="X22" s="94" t="s">
        <v>331</v>
      </c>
      <c r="Y22" s="136">
        <v>41919</v>
      </c>
      <c r="Z22" s="139" t="s">
        <v>397</v>
      </c>
      <c r="AA22" s="30">
        <v>95</v>
      </c>
      <c r="AB22" s="115">
        <v>2015133205</v>
      </c>
      <c r="AC22" s="116" t="s">
        <v>179</v>
      </c>
    </row>
    <row r="23" spans="1:29" ht="15">
      <c r="A23" s="29">
        <f t="shared" si="10"/>
        <v>9</v>
      </c>
      <c r="B23" s="38" t="s">
        <v>36</v>
      </c>
      <c r="C23" s="29" t="s">
        <v>98</v>
      </c>
      <c r="D23" s="29" t="s">
        <v>98</v>
      </c>
      <c r="E23" s="28" t="s">
        <v>222</v>
      </c>
      <c r="F23" s="31" t="s">
        <v>153</v>
      </c>
      <c r="G23" s="82">
        <v>41548</v>
      </c>
      <c r="H23" s="80">
        <v>6600</v>
      </c>
      <c r="I23" s="27">
        <v>1900</v>
      </c>
      <c r="J23" s="27">
        <v>500</v>
      </c>
      <c r="K23" s="33">
        <f t="shared" si="1"/>
        <v>9000</v>
      </c>
      <c r="L23" s="144">
        <f>VLOOKUP(B23,'[1]stafF SEP,14'!$B$3:$AY$77,50,0)</f>
        <v>30</v>
      </c>
      <c r="M23" s="120">
        <f t="shared" si="2"/>
        <v>6600</v>
      </c>
      <c r="N23" s="109">
        <f t="shared" si="3"/>
        <v>1900</v>
      </c>
      <c r="O23" s="109">
        <f t="shared" si="4"/>
        <v>500</v>
      </c>
      <c r="P23" s="110">
        <f t="shared" si="5"/>
        <v>9000</v>
      </c>
      <c r="Q23" s="106">
        <f t="shared" si="6"/>
        <v>792</v>
      </c>
      <c r="R23" s="101">
        <f t="shared" si="7"/>
        <v>158</v>
      </c>
      <c r="S23" s="111">
        <v>0</v>
      </c>
      <c r="T23" s="112" t="s">
        <v>179</v>
      </c>
      <c r="U23" s="124">
        <v>0</v>
      </c>
      <c r="V23" s="103">
        <f t="shared" si="8"/>
        <v>950</v>
      </c>
      <c r="W23" s="104">
        <f t="shared" si="9"/>
        <v>8050</v>
      </c>
      <c r="X23" s="94" t="s">
        <v>332</v>
      </c>
      <c r="Y23" s="136">
        <v>41919</v>
      </c>
      <c r="Z23" s="139" t="s">
        <v>397</v>
      </c>
      <c r="AA23" s="30">
        <v>96</v>
      </c>
      <c r="AB23" s="115">
        <v>2015133207</v>
      </c>
      <c r="AC23" s="116" t="s">
        <v>179</v>
      </c>
    </row>
    <row r="24" spans="1:29" ht="15">
      <c r="A24" s="29">
        <f t="shared" si="10"/>
        <v>10</v>
      </c>
      <c r="B24" s="38" t="s">
        <v>37</v>
      </c>
      <c r="C24" s="29" t="s">
        <v>99</v>
      </c>
      <c r="D24" s="29" t="s">
        <v>99</v>
      </c>
      <c r="E24" s="28" t="s">
        <v>223</v>
      </c>
      <c r="F24" s="31" t="s">
        <v>154</v>
      </c>
      <c r="G24" s="82">
        <v>41548</v>
      </c>
      <c r="H24" s="80">
        <v>7000</v>
      </c>
      <c r="I24" s="27">
        <v>3500</v>
      </c>
      <c r="J24" s="27">
        <v>1500</v>
      </c>
      <c r="K24" s="33">
        <f t="shared" si="1"/>
        <v>12000</v>
      </c>
      <c r="L24" s="144">
        <f>VLOOKUP(B24,'[1]stafF SEP,14'!$B$3:$AY$77,50,0)</f>
        <v>30</v>
      </c>
      <c r="M24" s="120">
        <f t="shared" si="2"/>
        <v>7000</v>
      </c>
      <c r="N24" s="109">
        <f t="shared" si="3"/>
        <v>3500</v>
      </c>
      <c r="O24" s="109">
        <f t="shared" si="4"/>
        <v>1500</v>
      </c>
      <c r="P24" s="110">
        <f t="shared" si="5"/>
        <v>12000</v>
      </c>
      <c r="Q24" s="106">
        <f t="shared" si="6"/>
        <v>840</v>
      </c>
      <c r="R24" s="101">
        <f t="shared" si="7"/>
        <v>210</v>
      </c>
      <c r="S24" s="111">
        <v>0</v>
      </c>
      <c r="T24" s="112" t="s">
        <v>179</v>
      </c>
      <c r="U24" s="124">
        <v>0</v>
      </c>
      <c r="V24" s="103">
        <f t="shared" si="8"/>
        <v>1050</v>
      </c>
      <c r="W24" s="104">
        <f t="shared" si="9"/>
        <v>10950</v>
      </c>
      <c r="X24" s="94" t="s">
        <v>333</v>
      </c>
      <c r="Y24" s="136">
        <v>41919</v>
      </c>
      <c r="Z24" s="139" t="s">
        <v>397</v>
      </c>
      <c r="AA24" s="30">
        <v>53</v>
      </c>
      <c r="AB24" s="115">
        <v>2004893194</v>
      </c>
      <c r="AC24" s="116" t="s">
        <v>179</v>
      </c>
    </row>
    <row r="25" spans="1:29" ht="15">
      <c r="A25" s="29">
        <f t="shared" si="10"/>
        <v>11</v>
      </c>
      <c r="B25" s="38" t="s">
        <v>38</v>
      </c>
      <c r="C25" s="29" t="s">
        <v>100</v>
      </c>
      <c r="D25" s="29" t="s">
        <v>401</v>
      </c>
      <c r="E25" s="28" t="s">
        <v>224</v>
      </c>
      <c r="F25" s="31" t="s">
        <v>155</v>
      </c>
      <c r="G25" s="82">
        <v>41566</v>
      </c>
      <c r="H25" s="80">
        <v>15100</v>
      </c>
      <c r="I25" s="27">
        <v>0</v>
      </c>
      <c r="J25" s="27">
        <v>0</v>
      </c>
      <c r="K25" s="33">
        <f t="shared" si="1"/>
        <v>15100</v>
      </c>
      <c r="L25" s="144">
        <f>VLOOKUP(B25,'[1]stafF SEP,14'!$B$3:$AY$77,50,0)</f>
        <v>30</v>
      </c>
      <c r="M25" s="120">
        <f t="shared" si="2"/>
        <v>15100</v>
      </c>
      <c r="N25" s="109">
        <f t="shared" si="3"/>
        <v>0</v>
      </c>
      <c r="O25" s="109">
        <f t="shared" si="4"/>
        <v>0</v>
      </c>
      <c r="P25" s="110">
        <f t="shared" si="5"/>
        <v>15100</v>
      </c>
      <c r="Q25" s="106">
        <f t="shared" si="6"/>
        <v>0</v>
      </c>
      <c r="R25" s="101">
        <f t="shared" si="7"/>
        <v>0</v>
      </c>
      <c r="S25" s="111">
        <v>0</v>
      </c>
      <c r="T25" s="112" t="s">
        <v>179</v>
      </c>
      <c r="U25" s="124">
        <v>0</v>
      </c>
      <c r="V25" s="103">
        <f t="shared" si="8"/>
        <v>0</v>
      </c>
      <c r="W25" s="104">
        <f t="shared" si="9"/>
        <v>15100</v>
      </c>
      <c r="X25" s="94" t="s">
        <v>334</v>
      </c>
      <c r="Y25" s="136">
        <v>41919</v>
      </c>
      <c r="Z25" s="139" t="s">
        <v>396</v>
      </c>
      <c r="AA25" s="30" t="s">
        <v>198</v>
      </c>
      <c r="AB25" s="115" t="s">
        <v>198</v>
      </c>
      <c r="AC25" s="116" t="s">
        <v>179</v>
      </c>
    </row>
    <row r="26" spans="1:29" ht="15">
      <c r="A26" s="29">
        <f t="shared" si="10"/>
        <v>12</v>
      </c>
      <c r="B26" s="38" t="s">
        <v>39</v>
      </c>
      <c r="C26" s="29" t="s">
        <v>101</v>
      </c>
      <c r="D26" s="29" t="s">
        <v>101</v>
      </c>
      <c r="E26" s="28" t="s">
        <v>225</v>
      </c>
      <c r="F26" s="31" t="s">
        <v>156</v>
      </c>
      <c r="G26" s="82">
        <v>41548</v>
      </c>
      <c r="H26" s="80">
        <v>6600</v>
      </c>
      <c r="I26" s="27">
        <v>1900</v>
      </c>
      <c r="J26" s="27">
        <v>500</v>
      </c>
      <c r="K26" s="33">
        <f t="shared" si="1"/>
        <v>9000</v>
      </c>
      <c r="L26" s="144">
        <f>VLOOKUP(B26,'[1]stafF SEP,14'!$B$3:$AY$77,50,0)</f>
        <v>30</v>
      </c>
      <c r="M26" s="120">
        <f t="shared" si="2"/>
        <v>6600</v>
      </c>
      <c r="N26" s="109">
        <f t="shared" si="3"/>
        <v>1900</v>
      </c>
      <c r="O26" s="109">
        <f t="shared" si="4"/>
        <v>500</v>
      </c>
      <c r="P26" s="110">
        <f t="shared" si="5"/>
        <v>9000</v>
      </c>
      <c r="Q26" s="106">
        <f t="shared" si="6"/>
        <v>792</v>
      </c>
      <c r="R26" s="101">
        <f t="shared" si="7"/>
        <v>158</v>
      </c>
      <c r="S26" s="101">
        <v>1000</v>
      </c>
      <c r="T26" s="112" t="s">
        <v>179</v>
      </c>
      <c r="U26" s="124">
        <v>0</v>
      </c>
      <c r="V26" s="103">
        <f t="shared" si="8"/>
        <v>1950</v>
      </c>
      <c r="W26" s="104">
        <f t="shared" si="9"/>
        <v>7050</v>
      </c>
      <c r="X26" s="94" t="s">
        <v>335</v>
      </c>
      <c r="Y26" s="136">
        <v>41919</v>
      </c>
      <c r="Z26" s="139" t="s">
        <v>397</v>
      </c>
      <c r="AA26" s="30">
        <v>97</v>
      </c>
      <c r="AB26" s="115">
        <v>2015133214</v>
      </c>
      <c r="AC26" s="116" t="s">
        <v>179</v>
      </c>
    </row>
    <row r="27" spans="1:29" ht="15">
      <c r="A27" s="29">
        <f t="shared" si="10"/>
        <v>13</v>
      </c>
      <c r="B27" s="38" t="s">
        <v>40</v>
      </c>
      <c r="C27" s="29" t="s">
        <v>102</v>
      </c>
      <c r="D27" s="28" t="s">
        <v>102</v>
      </c>
      <c r="E27" s="28" t="s">
        <v>226</v>
      </c>
      <c r="F27" s="31" t="s">
        <v>157</v>
      </c>
      <c r="G27" s="82">
        <v>41548</v>
      </c>
      <c r="H27" s="80">
        <v>6600</v>
      </c>
      <c r="I27" s="27">
        <v>1900</v>
      </c>
      <c r="J27" s="27">
        <v>500</v>
      </c>
      <c r="K27" s="33">
        <f t="shared" si="1"/>
        <v>9000</v>
      </c>
      <c r="L27" s="144">
        <f>VLOOKUP(B27,'[1]stafF SEP,14'!$B$3:$AY$77,50,0)</f>
        <v>30</v>
      </c>
      <c r="M27" s="120">
        <f t="shared" si="2"/>
        <v>6600</v>
      </c>
      <c r="N27" s="109">
        <f t="shared" si="3"/>
        <v>1900</v>
      </c>
      <c r="O27" s="109">
        <f t="shared" si="4"/>
        <v>500</v>
      </c>
      <c r="P27" s="110">
        <f t="shared" si="5"/>
        <v>9000</v>
      </c>
      <c r="Q27" s="106">
        <f t="shared" si="6"/>
        <v>792</v>
      </c>
      <c r="R27" s="101">
        <f t="shared" si="7"/>
        <v>158</v>
      </c>
      <c r="S27" s="111">
        <v>0</v>
      </c>
      <c r="T27" s="112" t="s">
        <v>179</v>
      </c>
      <c r="U27" s="124">
        <v>0</v>
      </c>
      <c r="V27" s="103">
        <f t="shared" si="8"/>
        <v>950</v>
      </c>
      <c r="W27" s="104">
        <f t="shared" si="9"/>
        <v>8050</v>
      </c>
      <c r="X27" s="94" t="s">
        <v>336</v>
      </c>
      <c r="Y27" s="136">
        <v>41919</v>
      </c>
      <c r="Z27" s="139" t="s">
        <v>397</v>
      </c>
      <c r="AA27" s="30">
        <v>98</v>
      </c>
      <c r="AB27" s="115">
        <v>2015133215</v>
      </c>
      <c r="AC27" s="116" t="s">
        <v>179</v>
      </c>
    </row>
    <row r="28" spans="1:29" ht="15">
      <c r="A28" s="29">
        <f t="shared" si="10"/>
        <v>14</v>
      </c>
      <c r="B28" s="38" t="s">
        <v>41</v>
      </c>
      <c r="C28" s="29" t="s">
        <v>103</v>
      </c>
      <c r="D28" s="29" t="s">
        <v>103</v>
      </c>
      <c r="E28" s="28" t="s">
        <v>227</v>
      </c>
      <c r="F28" s="31" t="s">
        <v>157</v>
      </c>
      <c r="G28" s="82">
        <v>41548</v>
      </c>
      <c r="H28" s="80">
        <v>6600</v>
      </c>
      <c r="I28" s="27">
        <v>1500</v>
      </c>
      <c r="J28" s="96">
        <v>0</v>
      </c>
      <c r="K28" s="33">
        <f t="shared" si="1"/>
        <v>8100</v>
      </c>
      <c r="L28" s="144">
        <f>VLOOKUP(B28,'[1]stafF SEP,14'!$B$3:$AY$77,50,0)</f>
        <v>30</v>
      </c>
      <c r="M28" s="120">
        <f t="shared" si="2"/>
        <v>6600</v>
      </c>
      <c r="N28" s="109">
        <f t="shared" si="3"/>
        <v>1500</v>
      </c>
      <c r="O28" s="109">
        <f t="shared" si="4"/>
        <v>0</v>
      </c>
      <c r="P28" s="110">
        <f t="shared" si="5"/>
        <v>8100</v>
      </c>
      <c r="Q28" s="106">
        <f t="shared" si="6"/>
        <v>792</v>
      </c>
      <c r="R28" s="101">
        <f t="shared" si="7"/>
        <v>142</v>
      </c>
      <c r="S28" s="111">
        <v>0</v>
      </c>
      <c r="T28" s="112" t="s">
        <v>179</v>
      </c>
      <c r="U28" s="124">
        <v>0</v>
      </c>
      <c r="V28" s="103">
        <f t="shared" si="8"/>
        <v>934</v>
      </c>
      <c r="W28" s="104">
        <f t="shared" si="9"/>
        <v>7166</v>
      </c>
      <c r="X28" s="94" t="s">
        <v>337</v>
      </c>
      <c r="Y28" s="136">
        <v>41919</v>
      </c>
      <c r="Z28" s="139" t="s">
        <v>397</v>
      </c>
      <c r="AA28" s="30">
        <v>99</v>
      </c>
      <c r="AB28" s="115">
        <v>2015133216</v>
      </c>
      <c r="AC28" s="116" t="s">
        <v>179</v>
      </c>
    </row>
    <row r="29" spans="1:29" ht="15">
      <c r="A29" s="29">
        <f t="shared" si="10"/>
        <v>15</v>
      </c>
      <c r="B29" s="38" t="s">
        <v>42</v>
      </c>
      <c r="C29" s="29" t="s">
        <v>104</v>
      </c>
      <c r="D29" s="29" t="s">
        <v>402</v>
      </c>
      <c r="E29" s="28" t="s">
        <v>228</v>
      </c>
      <c r="F29" s="31" t="s">
        <v>158</v>
      </c>
      <c r="G29" s="82">
        <v>41548</v>
      </c>
      <c r="H29" s="80">
        <v>7000</v>
      </c>
      <c r="I29" s="27">
        <v>3500</v>
      </c>
      <c r="J29" s="27">
        <v>1500</v>
      </c>
      <c r="K29" s="33">
        <f t="shared" si="1"/>
        <v>12000</v>
      </c>
      <c r="L29" s="144">
        <f>VLOOKUP(B29,'[1]stafF SEP,14'!$B$3:$AY$77,50,0)</f>
        <v>30</v>
      </c>
      <c r="M29" s="120">
        <f t="shared" si="2"/>
        <v>7000</v>
      </c>
      <c r="N29" s="109">
        <f t="shared" si="3"/>
        <v>3500</v>
      </c>
      <c r="O29" s="109">
        <f t="shared" si="4"/>
        <v>1500</v>
      </c>
      <c r="P29" s="110">
        <f t="shared" si="5"/>
        <v>12000</v>
      </c>
      <c r="Q29" s="106">
        <f t="shared" si="6"/>
        <v>840</v>
      </c>
      <c r="R29" s="101">
        <f t="shared" si="7"/>
        <v>210</v>
      </c>
      <c r="S29" s="111">
        <v>0</v>
      </c>
      <c r="T29" s="112" t="s">
        <v>179</v>
      </c>
      <c r="U29" s="124">
        <v>0</v>
      </c>
      <c r="V29" s="103">
        <f t="shared" si="8"/>
        <v>1050</v>
      </c>
      <c r="W29" s="104">
        <f t="shared" si="9"/>
        <v>10950</v>
      </c>
      <c r="X29" s="94" t="s">
        <v>338</v>
      </c>
      <c r="Y29" s="136">
        <v>41919</v>
      </c>
      <c r="Z29" s="139" t="s">
        <v>397</v>
      </c>
      <c r="AA29" s="30">
        <v>100</v>
      </c>
      <c r="AB29" s="115">
        <v>2015133218</v>
      </c>
      <c r="AC29" s="116" t="s">
        <v>179</v>
      </c>
    </row>
    <row r="30" spans="1:29" ht="15">
      <c r="A30" s="29">
        <f t="shared" si="10"/>
        <v>16</v>
      </c>
      <c r="B30" s="38" t="s">
        <v>43</v>
      </c>
      <c r="C30" s="29" t="s">
        <v>105</v>
      </c>
      <c r="D30" s="29" t="s">
        <v>403</v>
      </c>
      <c r="E30" s="28" t="s">
        <v>229</v>
      </c>
      <c r="F30" s="31" t="s">
        <v>158</v>
      </c>
      <c r="G30" s="82">
        <v>41548</v>
      </c>
      <c r="H30" s="80">
        <v>6600</v>
      </c>
      <c r="I30" s="27">
        <v>1900</v>
      </c>
      <c r="J30" s="27">
        <v>500</v>
      </c>
      <c r="K30" s="33">
        <f t="shared" si="1"/>
        <v>9000</v>
      </c>
      <c r="L30" s="144">
        <f>VLOOKUP(B30,'[1]stafF SEP,14'!$B$3:$AY$77,50,0)</f>
        <v>30</v>
      </c>
      <c r="M30" s="120">
        <f t="shared" si="2"/>
        <v>6600</v>
      </c>
      <c r="N30" s="109">
        <f t="shared" si="3"/>
        <v>1900</v>
      </c>
      <c r="O30" s="109">
        <f t="shared" si="4"/>
        <v>500</v>
      </c>
      <c r="P30" s="110">
        <f t="shared" si="5"/>
        <v>9000</v>
      </c>
      <c r="Q30" s="106">
        <f t="shared" si="6"/>
        <v>792</v>
      </c>
      <c r="R30" s="101">
        <f t="shared" si="7"/>
        <v>158</v>
      </c>
      <c r="S30" s="101">
        <v>1500</v>
      </c>
      <c r="T30" s="112" t="s">
        <v>179</v>
      </c>
      <c r="U30" s="124">
        <v>0</v>
      </c>
      <c r="V30" s="103">
        <f t="shared" si="8"/>
        <v>2450</v>
      </c>
      <c r="W30" s="104">
        <f t="shared" si="9"/>
        <v>6550</v>
      </c>
      <c r="X30" s="94" t="s">
        <v>339</v>
      </c>
      <c r="Y30" s="136">
        <v>41919</v>
      </c>
      <c r="Z30" s="139" t="s">
        <v>397</v>
      </c>
      <c r="AA30" s="30">
        <v>101</v>
      </c>
      <c r="AB30" s="115">
        <v>2015133220</v>
      </c>
      <c r="AC30" s="116" t="s">
        <v>179</v>
      </c>
    </row>
    <row r="31" spans="1:29" ht="15">
      <c r="A31" s="29">
        <f t="shared" si="10"/>
        <v>17</v>
      </c>
      <c r="B31" s="38" t="s">
        <v>44</v>
      </c>
      <c r="C31" s="29" t="s">
        <v>106</v>
      </c>
      <c r="D31" s="28" t="s">
        <v>106</v>
      </c>
      <c r="E31" s="28" t="s">
        <v>230</v>
      </c>
      <c r="F31" s="31" t="s">
        <v>159</v>
      </c>
      <c r="G31" s="82">
        <v>41548</v>
      </c>
      <c r="H31" s="80">
        <v>8000</v>
      </c>
      <c r="I31" s="27">
        <v>3500</v>
      </c>
      <c r="J31" s="27">
        <v>1500</v>
      </c>
      <c r="K31" s="33">
        <f t="shared" si="1"/>
        <v>13000</v>
      </c>
      <c r="L31" s="144">
        <f>VLOOKUP(B31,'[1]stafF SEP,14'!$B$3:$AY$77,50,0)</f>
        <v>30</v>
      </c>
      <c r="M31" s="120">
        <f t="shared" si="2"/>
        <v>8000</v>
      </c>
      <c r="N31" s="109">
        <f t="shared" si="3"/>
        <v>3500</v>
      </c>
      <c r="O31" s="109">
        <f t="shared" si="4"/>
        <v>1500</v>
      </c>
      <c r="P31" s="110">
        <f t="shared" si="5"/>
        <v>13000</v>
      </c>
      <c r="Q31" s="106">
        <f t="shared" si="6"/>
        <v>960</v>
      </c>
      <c r="R31" s="101">
        <f t="shared" si="7"/>
        <v>228</v>
      </c>
      <c r="S31" s="111">
        <v>0</v>
      </c>
      <c r="T31" s="112" t="s">
        <v>179</v>
      </c>
      <c r="U31" s="124">
        <v>0</v>
      </c>
      <c r="V31" s="103">
        <f t="shared" si="8"/>
        <v>1188</v>
      </c>
      <c r="W31" s="104">
        <f t="shared" si="9"/>
        <v>11812</v>
      </c>
      <c r="X31" s="94" t="s">
        <v>340</v>
      </c>
      <c r="Y31" s="136">
        <v>41919</v>
      </c>
      <c r="Z31" s="139" t="s">
        <v>397</v>
      </c>
      <c r="AA31" s="30">
        <v>102</v>
      </c>
      <c r="AB31" s="115">
        <v>2015133221</v>
      </c>
      <c r="AC31" s="116" t="s">
        <v>179</v>
      </c>
    </row>
    <row r="32" spans="1:29" ht="15">
      <c r="A32" s="29">
        <f t="shared" si="10"/>
        <v>18</v>
      </c>
      <c r="B32" s="38" t="s">
        <v>45</v>
      </c>
      <c r="C32" s="29" t="s">
        <v>107</v>
      </c>
      <c r="D32" s="28" t="s">
        <v>107</v>
      </c>
      <c r="E32" s="28" t="s">
        <v>231</v>
      </c>
      <c r="F32" s="31" t="s">
        <v>159</v>
      </c>
      <c r="G32" s="82">
        <v>41548</v>
      </c>
      <c r="H32" s="80">
        <v>8000</v>
      </c>
      <c r="I32" s="27">
        <v>3500</v>
      </c>
      <c r="J32" s="27">
        <v>1500</v>
      </c>
      <c r="K32" s="33">
        <f t="shared" si="1"/>
        <v>13000</v>
      </c>
      <c r="L32" s="144">
        <f>VLOOKUP(B32,'[1]stafF SEP,14'!$B$3:$AY$77,50,0)</f>
        <v>30</v>
      </c>
      <c r="M32" s="120">
        <f t="shared" si="2"/>
        <v>8000</v>
      </c>
      <c r="N32" s="109">
        <f t="shared" si="3"/>
        <v>3500</v>
      </c>
      <c r="O32" s="109">
        <f t="shared" si="4"/>
        <v>1500</v>
      </c>
      <c r="P32" s="110">
        <f t="shared" si="5"/>
        <v>13000</v>
      </c>
      <c r="Q32" s="106">
        <f t="shared" si="6"/>
        <v>960</v>
      </c>
      <c r="R32" s="101">
        <f t="shared" si="7"/>
        <v>228</v>
      </c>
      <c r="S32" s="111">
        <v>0</v>
      </c>
      <c r="T32" s="112" t="s">
        <v>179</v>
      </c>
      <c r="U32" s="124">
        <v>0</v>
      </c>
      <c r="V32" s="103">
        <f t="shared" si="8"/>
        <v>1188</v>
      </c>
      <c r="W32" s="104">
        <f t="shared" si="9"/>
        <v>11812</v>
      </c>
      <c r="X32" s="94" t="s">
        <v>341</v>
      </c>
      <c r="Y32" s="136">
        <v>41919</v>
      </c>
      <c r="Z32" s="139" t="s">
        <v>397</v>
      </c>
      <c r="AA32" s="30">
        <v>103</v>
      </c>
      <c r="AB32" s="115">
        <v>2015133222</v>
      </c>
      <c r="AC32" s="116" t="s">
        <v>179</v>
      </c>
    </row>
    <row r="33" spans="1:29" ht="15">
      <c r="A33" s="29">
        <f t="shared" si="10"/>
        <v>19</v>
      </c>
      <c r="B33" s="38" t="s">
        <v>46</v>
      </c>
      <c r="C33" s="29" t="s">
        <v>108</v>
      </c>
      <c r="D33" s="29" t="s">
        <v>108</v>
      </c>
      <c r="E33" s="28" t="s">
        <v>232</v>
      </c>
      <c r="F33" s="31" t="s">
        <v>187</v>
      </c>
      <c r="G33" s="82">
        <v>41548</v>
      </c>
      <c r="H33" s="80">
        <v>17000</v>
      </c>
      <c r="I33" s="27">
        <v>0</v>
      </c>
      <c r="J33" s="27">
        <v>0</v>
      </c>
      <c r="K33" s="33">
        <f t="shared" si="1"/>
        <v>17000</v>
      </c>
      <c r="L33" s="144">
        <f>VLOOKUP(B33,'[1]stafF SEP,14'!$B$3:$AY$77,50,0)</f>
        <v>30</v>
      </c>
      <c r="M33" s="120">
        <f t="shared" si="2"/>
        <v>17000</v>
      </c>
      <c r="N33" s="109">
        <f t="shared" si="3"/>
        <v>0</v>
      </c>
      <c r="O33" s="109">
        <f t="shared" si="4"/>
        <v>0</v>
      </c>
      <c r="P33" s="110">
        <f t="shared" si="5"/>
        <v>17000</v>
      </c>
      <c r="Q33" s="106">
        <f t="shared" si="6"/>
        <v>0</v>
      </c>
      <c r="R33" s="101">
        <f t="shared" si="7"/>
        <v>0</v>
      </c>
      <c r="S33" s="101">
        <v>3500</v>
      </c>
      <c r="T33" s="112" t="s">
        <v>179</v>
      </c>
      <c r="U33" s="124">
        <v>0</v>
      </c>
      <c r="V33" s="103">
        <f t="shared" si="8"/>
        <v>3500</v>
      </c>
      <c r="W33" s="104">
        <f t="shared" si="9"/>
        <v>13500</v>
      </c>
      <c r="X33" s="94" t="s">
        <v>342</v>
      </c>
      <c r="Y33" s="136">
        <v>41919</v>
      </c>
      <c r="Z33" s="139" t="s">
        <v>396</v>
      </c>
      <c r="AA33" s="30" t="s">
        <v>198</v>
      </c>
      <c r="AB33" s="115" t="s">
        <v>198</v>
      </c>
      <c r="AC33" s="116" t="s">
        <v>179</v>
      </c>
    </row>
    <row r="34" spans="1:29" ht="15">
      <c r="A34" s="29">
        <f t="shared" si="10"/>
        <v>20</v>
      </c>
      <c r="B34" s="38" t="s">
        <v>47</v>
      </c>
      <c r="C34" s="29" t="s">
        <v>109</v>
      </c>
      <c r="D34" s="29" t="s">
        <v>404</v>
      </c>
      <c r="E34" s="28" t="s">
        <v>233</v>
      </c>
      <c r="F34" s="31" t="s">
        <v>160</v>
      </c>
      <c r="G34" s="82">
        <v>41548</v>
      </c>
      <c r="H34" s="80">
        <v>8000</v>
      </c>
      <c r="I34" s="27">
        <v>4000</v>
      </c>
      <c r="J34" s="27">
        <v>1500</v>
      </c>
      <c r="K34" s="33">
        <f t="shared" si="1"/>
        <v>13500</v>
      </c>
      <c r="L34" s="144">
        <f>VLOOKUP(B34,'[1]stafF SEP,14'!$B$3:$AY$77,50,0)</f>
        <v>30</v>
      </c>
      <c r="M34" s="120">
        <f t="shared" si="2"/>
        <v>8000</v>
      </c>
      <c r="N34" s="109">
        <f t="shared" si="3"/>
        <v>4000</v>
      </c>
      <c r="O34" s="109">
        <f t="shared" si="4"/>
        <v>1500</v>
      </c>
      <c r="P34" s="110">
        <f t="shared" si="5"/>
        <v>13500</v>
      </c>
      <c r="Q34" s="106">
        <f t="shared" si="6"/>
        <v>960</v>
      </c>
      <c r="R34" s="101">
        <f t="shared" si="7"/>
        <v>237</v>
      </c>
      <c r="S34" s="111">
        <v>0</v>
      </c>
      <c r="T34" s="112" t="s">
        <v>179</v>
      </c>
      <c r="U34" s="124">
        <v>0</v>
      </c>
      <c r="V34" s="103">
        <f t="shared" si="8"/>
        <v>1197</v>
      </c>
      <c r="W34" s="104">
        <f t="shared" si="9"/>
        <v>12303</v>
      </c>
      <c r="X34" s="94" t="s">
        <v>343</v>
      </c>
      <c r="Y34" s="136">
        <v>41919</v>
      </c>
      <c r="Z34" s="139" t="s">
        <v>397</v>
      </c>
      <c r="AA34" s="30">
        <v>104</v>
      </c>
      <c r="AB34" s="115">
        <v>2015133225</v>
      </c>
      <c r="AC34" s="116" t="s">
        <v>179</v>
      </c>
    </row>
    <row r="35" spans="1:29" ht="15">
      <c r="A35" s="29">
        <f t="shared" si="10"/>
        <v>21</v>
      </c>
      <c r="B35" s="38" t="s">
        <v>48</v>
      </c>
      <c r="C35" s="29" t="s">
        <v>110</v>
      </c>
      <c r="D35" s="29" t="s">
        <v>110</v>
      </c>
      <c r="E35" s="28" t="s">
        <v>234</v>
      </c>
      <c r="F35" s="31" t="s">
        <v>160</v>
      </c>
      <c r="G35" s="82">
        <v>41548</v>
      </c>
      <c r="H35" s="80">
        <v>6600</v>
      </c>
      <c r="I35" s="27">
        <v>1500</v>
      </c>
      <c r="J35" s="88">
        <v>0</v>
      </c>
      <c r="K35" s="33">
        <f t="shared" si="1"/>
        <v>8100</v>
      </c>
      <c r="L35" s="144">
        <f>VLOOKUP(B35,'[1]stafF SEP,14'!$B$3:$AY$77,50,0)</f>
        <v>30</v>
      </c>
      <c r="M35" s="120">
        <f t="shared" si="2"/>
        <v>6600</v>
      </c>
      <c r="N35" s="109">
        <f t="shared" si="3"/>
        <v>1500</v>
      </c>
      <c r="O35" s="109">
        <f t="shared" si="4"/>
        <v>0</v>
      </c>
      <c r="P35" s="110">
        <f t="shared" si="5"/>
        <v>8100</v>
      </c>
      <c r="Q35" s="106">
        <f t="shared" si="6"/>
        <v>792</v>
      </c>
      <c r="R35" s="101">
        <f t="shared" si="7"/>
        <v>142</v>
      </c>
      <c r="S35" s="111">
        <v>0</v>
      </c>
      <c r="T35" s="112" t="s">
        <v>179</v>
      </c>
      <c r="U35" s="124">
        <v>0</v>
      </c>
      <c r="V35" s="103">
        <f t="shared" si="8"/>
        <v>934</v>
      </c>
      <c r="W35" s="104">
        <f t="shared" si="9"/>
        <v>7166</v>
      </c>
      <c r="X35" s="94" t="s">
        <v>344</v>
      </c>
      <c r="Y35" s="136">
        <v>41919</v>
      </c>
      <c r="Z35" s="139" t="s">
        <v>397</v>
      </c>
      <c r="AA35" s="30">
        <v>105</v>
      </c>
      <c r="AB35" s="115">
        <v>2015133453</v>
      </c>
      <c r="AC35" s="116" t="s">
        <v>179</v>
      </c>
    </row>
    <row r="36" spans="1:29" ht="15">
      <c r="A36" s="29">
        <f t="shared" si="10"/>
        <v>22</v>
      </c>
      <c r="B36" s="38" t="s">
        <v>49</v>
      </c>
      <c r="C36" s="29" t="s">
        <v>111</v>
      </c>
      <c r="D36" s="28" t="s">
        <v>19</v>
      </c>
      <c r="E36" s="28" t="s">
        <v>235</v>
      </c>
      <c r="F36" s="31" t="s">
        <v>161</v>
      </c>
      <c r="G36" s="82">
        <v>41548</v>
      </c>
      <c r="H36" s="80">
        <v>6600</v>
      </c>
      <c r="I36" s="27">
        <v>2400</v>
      </c>
      <c r="J36" s="27">
        <v>1000</v>
      </c>
      <c r="K36" s="33">
        <f t="shared" si="1"/>
        <v>10000</v>
      </c>
      <c r="L36" s="144">
        <f>VLOOKUP(B36,'[1]stafF SEP,14'!$B$3:$AY$77,50,0)</f>
        <v>30</v>
      </c>
      <c r="M36" s="120">
        <f t="shared" si="2"/>
        <v>6600</v>
      </c>
      <c r="N36" s="109">
        <f t="shared" si="3"/>
        <v>2400</v>
      </c>
      <c r="O36" s="109">
        <f t="shared" si="4"/>
        <v>1000</v>
      </c>
      <c r="P36" s="110">
        <f t="shared" si="5"/>
        <v>10000</v>
      </c>
      <c r="Q36" s="106">
        <f t="shared" si="6"/>
        <v>792</v>
      </c>
      <c r="R36" s="101">
        <f t="shared" si="7"/>
        <v>175</v>
      </c>
      <c r="S36" s="101">
        <v>1500</v>
      </c>
      <c r="T36" s="112" t="s">
        <v>179</v>
      </c>
      <c r="U36" s="124">
        <v>0</v>
      </c>
      <c r="V36" s="103">
        <f t="shared" si="8"/>
        <v>2467</v>
      </c>
      <c r="W36" s="104">
        <f t="shared" si="9"/>
        <v>7533</v>
      </c>
      <c r="X36" s="94" t="s">
        <v>345</v>
      </c>
      <c r="Y36" s="136">
        <v>41919</v>
      </c>
      <c r="Z36" s="139" t="s">
        <v>397</v>
      </c>
      <c r="AA36" s="30">
        <v>106</v>
      </c>
      <c r="AB36" s="115">
        <v>2015133465</v>
      </c>
      <c r="AC36" s="116" t="s">
        <v>179</v>
      </c>
    </row>
    <row r="37" spans="1:29" ht="15">
      <c r="A37" s="29">
        <f t="shared" si="10"/>
        <v>23</v>
      </c>
      <c r="B37" s="38" t="s">
        <v>50</v>
      </c>
      <c r="C37" s="29" t="s">
        <v>112</v>
      </c>
      <c r="D37" s="29" t="s">
        <v>405</v>
      </c>
      <c r="E37" s="28" t="s">
        <v>236</v>
      </c>
      <c r="F37" s="31" t="s">
        <v>162</v>
      </c>
      <c r="G37" s="82">
        <v>41548</v>
      </c>
      <c r="H37" s="80">
        <v>15100</v>
      </c>
      <c r="I37" s="27">
        <v>0</v>
      </c>
      <c r="J37" s="27">
        <v>0</v>
      </c>
      <c r="K37" s="33">
        <f t="shared" si="1"/>
        <v>15100</v>
      </c>
      <c r="L37" s="144">
        <f>VLOOKUP(B37,'[1]stafF SEP,14'!$B$3:$AY$77,50,0)</f>
        <v>30</v>
      </c>
      <c r="M37" s="120">
        <f t="shared" si="2"/>
        <v>15100</v>
      </c>
      <c r="N37" s="109">
        <f t="shared" si="3"/>
        <v>0</v>
      </c>
      <c r="O37" s="109">
        <f t="shared" si="4"/>
        <v>0</v>
      </c>
      <c r="P37" s="110">
        <f t="shared" si="5"/>
        <v>15100</v>
      </c>
      <c r="Q37" s="106">
        <f t="shared" si="6"/>
        <v>0</v>
      </c>
      <c r="R37" s="101">
        <f t="shared" si="7"/>
        <v>0</v>
      </c>
      <c r="S37" s="111">
        <v>0</v>
      </c>
      <c r="T37" s="112" t="s">
        <v>179</v>
      </c>
      <c r="U37" s="124">
        <v>0</v>
      </c>
      <c r="V37" s="103">
        <f t="shared" si="8"/>
        <v>0</v>
      </c>
      <c r="W37" s="104">
        <f t="shared" si="9"/>
        <v>15100</v>
      </c>
      <c r="X37" s="94" t="s">
        <v>346</v>
      </c>
      <c r="Y37" s="136">
        <v>41919</v>
      </c>
      <c r="Z37" s="139" t="s">
        <v>396</v>
      </c>
      <c r="AA37" s="30" t="s">
        <v>198</v>
      </c>
      <c r="AB37" s="115" t="s">
        <v>198</v>
      </c>
      <c r="AC37" s="116" t="s">
        <v>179</v>
      </c>
    </row>
    <row r="38" spans="1:29" ht="15">
      <c r="A38" s="29">
        <f t="shared" si="10"/>
        <v>24</v>
      </c>
      <c r="B38" s="38" t="s">
        <v>51</v>
      </c>
      <c r="C38" s="29" t="s">
        <v>113</v>
      </c>
      <c r="D38" s="28" t="s">
        <v>406</v>
      </c>
      <c r="E38" s="28" t="s">
        <v>237</v>
      </c>
      <c r="F38" s="31" t="s">
        <v>159</v>
      </c>
      <c r="G38" s="82">
        <v>41549</v>
      </c>
      <c r="H38" s="80">
        <v>6600</v>
      </c>
      <c r="I38" s="27">
        <v>1900</v>
      </c>
      <c r="J38" s="27">
        <v>500</v>
      </c>
      <c r="K38" s="33">
        <f t="shared" si="1"/>
        <v>9000</v>
      </c>
      <c r="L38" s="144">
        <f>VLOOKUP(B38,'[1]stafF SEP,14'!$B$3:$AY$77,50,0)</f>
        <v>30</v>
      </c>
      <c r="M38" s="120">
        <f t="shared" si="2"/>
        <v>6600</v>
      </c>
      <c r="N38" s="109">
        <f t="shared" si="3"/>
        <v>1900</v>
      </c>
      <c r="O38" s="109">
        <f t="shared" si="4"/>
        <v>500</v>
      </c>
      <c r="P38" s="110">
        <f t="shared" si="5"/>
        <v>9000</v>
      </c>
      <c r="Q38" s="106">
        <f t="shared" si="6"/>
        <v>792</v>
      </c>
      <c r="R38" s="101">
        <f t="shared" si="7"/>
        <v>158</v>
      </c>
      <c r="S38" s="111">
        <v>0</v>
      </c>
      <c r="T38" s="112" t="s">
        <v>179</v>
      </c>
      <c r="U38" s="124">
        <v>0</v>
      </c>
      <c r="V38" s="103">
        <f t="shared" si="8"/>
        <v>950</v>
      </c>
      <c r="W38" s="104">
        <f t="shared" si="9"/>
        <v>8050</v>
      </c>
      <c r="X38" s="94" t="s">
        <v>347</v>
      </c>
      <c r="Y38" s="136">
        <v>41919</v>
      </c>
      <c r="Z38" s="139" t="s">
        <v>397</v>
      </c>
      <c r="AA38" s="30">
        <v>56</v>
      </c>
      <c r="AB38" s="115">
        <v>2015133597</v>
      </c>
      <c r="AC38" s="116" t="s">
        <v>179</v>
      </c>
    </row>
    <row r="39" spans="1:29" ht="15">
      <c r="A39" s="29">
        <f t="shared" si="10"/>
        <v>25</v>
      </c>
      <c r="B39" s="38" t="s">
        <v>52</v>
      </c>
      <c r="C39" s="29" t="s">
        <v>114</v>
      </c>
      <c r="D39" s="28" t="s">
        <v>114</v>
      </c>
      <c r="E39" s="28" t="s">
        <v>238</v>
      </c>
      <c r="F39" s="31" t="s">
        <v>163</v>
      </c>
      <c r="G39" s="82">
        <v>41552</v>
      </c>
      <c r="H39" s="80">
        <v>6600</v>
      </c>
      <c r="I39" s="27">
        <v>1900</v>
      </c>
      <c r="J39" s="27">
        <v>500</v>
      </c>
      <c r="K39" s="33">
        <f t="shared" si="1"/>
        <v>9000</v>
      </c>
      <c r="L39" s="144">
        <f>VLOOKUP(B39,'[1]stafF SEP,14'!$B$3:$AY$77,50,0)</f>
        <v>30</v>
      </c>
      <c r="M39" s="120">
        <f t="shared" si="2"/>
        <v>6600</v>
      </c>
      <c r="N39" s="109">
        <f t="shared" si="3"/>
        <v>1900</v>
      </c>
      <c r="O39" s="109">
        <f t="shared" si="4"/>
        <v>500</v>
      </c>
      <c r="P39" s="110">
        <f t="shared" si="5"/>
        <v>9000</v>
      </c>
      <c r="Q39" s="106">
        <f t="shared" si="6"/>
        <v>792</v>
      </c>
      <c r="R39" s="101">
        <f t="shared" si="7"/>
        <v>158</v>
      </c>
      <c r="S39" s="111">
        <v>0</v>
      </c>
      <c r="T39" s="112" t="s">
        <v>179</v>
      </c>
      <c r="U39" s="124">
        <v>0</v>
      </c>
      <c r="V39" s="103">
        <f t="shared" si="8"/>
        <v>950</v>
      </c>
      <c r="W39" s="104">
        <f t="shared" si="9"/>
        <v>8050</v>
      </c>
      <c r="X39" s="94" t="s">
        <v>348</v>
      </c>
      <c r="Y39" s="136">
        <v>41919</v>
      </c>
      <c r="Z39" s="139" t="s">
        <v>397</v>
      </c>
      <c r="AA39" s="30">
        <v>107</v>
      </c>
      <c r="AB39" s="115">
        <v>2015133670</v>
      </c>
      <c r="AC39" s="116" t="s">
        <v>179</v>
      </c>
    </row>
    <row r="40" spans="1:29" ht="15">
      <c r="A40" s="29">
        <f t="shared" si="10"/>
        <v>26</v>
      </c>
      <c r="B40" s="38" t="s">
        <v>53</v>
      </c>
      <c r="C40" s="29" t="s">
        <v>20</v>
      </c>
      <c r="D40" s="29" t="s">
        <v>20</v>
      </c>
      <c r="E40" s="28" t="s">
        <v>239</v>
      </c>
      <c r="F40" s="31" t="s">
        <v>150</v>
      </c>
      <c r="G40" s="82">
        <v>41553</v>
      </c>
      <c r="H40" s="80">
        <v>6600</v>
      </c>
      <c r="I40" s="27">
        <v>1900</v>
      </c>
      <c r="J40" s="88">
        <v>0</v>
      </c>
      <c r="K40" s="33">
        <f t="shared" si="1"/>
        <v>8500</v>
      </c>
      <c r="L40" s="144">
        <f>VLOOKUP(B40,'[1]stafF SEP,14'!$B$3:$AY$77,50,0)</f>
        <v>30</v>
      </c>
      <c r="M40" s="120">
        <f t="shared" si="2"/>
        <v>6600</v>
      </c>
      <c r="N40" s="109">
        <f t="shared" si="3"/>
        <v>1900</v>
      </c>
      <c r="O40" s="109">
        <f t="shared" si="4"/>
        <v>0</v>
      </c>
      <c r="P40" s="110">
        <f t="shared" si="5"/>
        <v>8500</v>
      </c>
      <c r="Q40" s="106">
        <f t="shared" si="6"/>
        <v>792</v>
      </c>
      <c r="R40" s="101">
        <f t="shared" si="7"/>
        <v>149</v>
      </c>
      <c r="S40" s="111">
        <v>0</v>
      </c>
      <c r="T40" s="112" t="s">
        <v>179</v>
      </c>
      <c r="U40" s="124">
        <v>0</v>
      </c>
      <c r="V40" s="103">
        <f t="shared" si="8"/>
        <v>941</v>
      </c>
      <c r="W40" s="104">
        <f t="shared" si="9"/>
        <v>7559</v>
      </c>
      <c r="X40" s="94" t="s">
        <v>349</v>
      </c>
      <c r="Y40" s="136">
        <v>41919</v>
      </c>
      <c r="Z40" s="139" t="s">
        <v>397</v>
      </c>
      <c r="AA40" s="30">
        <v>108</v>
      </c>
      <c r="AB40" s="115">
        <v>2015133694</v>
      </c>
      <c r="AC40" s="116" t="s">
        <v>179</v>
      </c>
    </row>
    <row r="41" spans="1:29" ht="15">
      <c r="A41" s="29">
        <f t="shared" si="10"/>
        <v>27</v>
      </c>
      <c r="B41" s="38" t="s">
        <v>54</v>
      </c>
      <c r="C41" s="29" t="s">
        <v>115</v>
      </c>
      <c r="D41" s="29" t="s">
        <v>115</v>
      </c>
      <c r="E41" s="28" t="s">
        <v>240</v>
      </c>
      <c r="F41" s="31" t="s">
        <v>159</v>
      </c>
      <c r="G41" s="82">
        <v>41553</v>
      </c>
      <c r="H41" s="80">
        <v>6600</v>
      </c>
      <c r="I41" s="27">
        <v>1900</v>
      </c>
      <c r="J41" s="88">
        <v>0</v>
      </c>
      <c r="K41" s="33">
        <f t="shared" si="1"/>
        <v>8500</v>
      </c>
      <c r="L41" s="144">
        <f>VLOOKUP(B41,'[1]stafF SEP,14'!$B$3:$AY$77,50,0)</f>
        <v>30</v>
      </c>
      <c r="M41" s="120">
        <f t="shared" si="2"/>
        <v>6600</v>
      </c>
      <c r="N41" s="109">
        <f t="shared" si="3"/>
        <v>1900</v>
      </c>
      <c r="O41" s="109">
        <f t="shared" si="4"/>
        <v>0</v>
      </c>
      <c r="P41" s="110">
        <f t="shared" si="5"/>
        <v>8500</v>
      </c>
      <c r="Q41" s="106">
        <f t="shared" si="6"/>
        <v>792</v>
      </c>
      <c r="R41" s="101">
        <f t="shared" si="7"/>
        <v>149</v>
      </c>
      <c r="S41" s="111">
        <v>0</v>
      </c>
      <c r="T41" s="112" t="s">
        <v>179</v>
      </c>
      <c r="U41" s="124">
        <v>0</v>
      </c>
      <c r="V41" s="103">
        <f t="shared" si="8"/>
        <v>941</v>
      </c>
      <c r="W41" s="104">
        <f t="shared" si="9"/>
        <v>7559</v>
      </c>
      <c r="X41" s="94" t="s">
        <v>350</v>
      </c>
      <c r="Y41" s="136">
        <v>41919</v>
      </c>
      <c r="Z41" s="139" t="s">
        <v>397</v>
      </c>
      <c r="AA41" s="30">
        <v>109</v>
      </c>
      <c r="AB41" s="115">
        <v>2015133722</v>
      </c>
      <c r="AC41" s="116" t="s">
        <v>179</v>
      </c>
    </row>
    <row r="42" spans="1:29" ht="15">
      <c r="A42" s="29">
        <f t="shared" si="10"/>
        <v>28</v>
      </c>
      <c r="B42" s="38" t="s">
        <v>55</v>
      </c>
      <c r="C42" s="29" t="s">
        <v>116</v>
      </c>
      <c r="D42" s="29" t="s">
        <v>407</v>
      </c>
      <c r="E42" s="28" t="s">
        <v>241</v>
      </c>
      <c r="F42" s="31" t="s">
        <v>149</v>
      </c>
      <c r="G42" s="82">
        <v>41555</v>
      </c>
      <c r="H42" s="80">
        <v>6600</v>
      </c>
      <c r="I42" s="27">
        <v>1500</v>
      </c>
      <c r="J42" s="88">
        <v>0</v>
      </c>
      <c r="K42" s="33">
        <f t="shared" si="1"/>
        <v>8100</v>
      </c>
      <c r="L42" s="144">
        <f>VLOOKUP(B42,'[1]stafF SEP,14'!$B$3:$AY$77,50,0)</f>
        <v>30</v>
      </c>
      <c r="M42" s="120">
        <f t="shared" si="2"/>
        <v>6600</v>
      </c>
      <c r="N42" s="109">
        <f t="shared" si="3"/>
        <v>1500</v>
      </c>
      <c r="O42" s="109">
        <f t="shared" si="4"/>
        <v>0</v>
      </c>
      <c r="P42" s="110">
        <f t="shared" si="5"/>
        <v>8100</v>
      </c>
      <c r="Q42" s="106">
        <f t="shared" si="6"/>
        <v>792</v>
      </c>
      <c r="R42" s="101">
        <f t="shared" si="7"/>
        <v>142</v>
      </c>
      <c r="S42" s="111">
        <v>0</v>
      </c>
      <c r="T42" s="112" t="s">
        <v>179</v>
      </c>
      <c r="U42" s="124">
        <v>0</v>
      </c>
      <c r="V42" s="103">
        <f t="shared" si="8"/>
        <v>934</v>
      </c>
      <c r="W42" s="104">
        <f t="shared" si="9"/>
        <v>7166</v>
      </c>
      <c r="X42" s="94" t="s">
        <v>351</v>
      </c>
      <c r="Y42" s="136">
        <v>41919</v>
      </c>
      <c r="Z42" s="139" t="s">
        <v>397</v>
      </c>
      <c r="AA42" s="30">
        <v>110</v>
      </c>
      <c r="AB42" s="115">
        <v>2015133754</v>
      </c>
      <c r="AC42" s="116" t="s">
        <v>179</v>
      </c>
    </row>
    <row r="43" spans="1:29" ht="15">
      <c r="A43" s="29">
        <f t="shared" si="10"/>
        <v>29</v>
      </c>
      <c r="B43" s="38" t="s">
        <v>56</v>
      </c>
      <c r="C43" s="29" t="s">
        <v>117</v>
      </c>
      <c r="D43" s="29" t="s">
        <v>408</v>
      </c>
      <c r="E43" s="28" t="s">
        <v>242</v>
      </c>
      <c r="F43" s="31" t="s">
        <v>160</v>
      </c>
      <c r="G43" s="82">
        <v>41557</v>
      </c>
      <c r="H43" s="80">
        <v>6600</v>
      </c>
      <c r="I43" s="27">
        <v>1900</v>
      </c>
      <c r="J43" s="27">
        <v>500</v>
      </c>
      <c r="K43" s="33">
        <f t="shared" si="1"/>
        <v>9000</v>
      </c>
      <c r="L43" s="144">
        <f>VLOOKUP(B43,'[1]stafF SEP,14'!$B$3:$AY$77,50,0)</f>
        <v>30</v>
      </c>
      <c r="M43" s="120">
        <f t="shared" si="2"/>
        <v>6600</v>
      </c>
      <c r="N43" s="109">
        <f t="shared" si="3"/>
        <v>1900</v>
      </c>
      <c r="O43" s="109">
        <f t="shared" si="4"/>
        <v>500</v>
      </c>
      <c r="P43" s="110">
        <f t="shared" si="5"/>
        <v>9000</v>
      </c>
      <c r="Q43" s="106">
        <f t="shared" si="6"/>
        <v>792</v>
      </c>
      <c r="R43" s="101">
        <f t="shared" si="7"/>
        <v>158</v>
      </c>
      <c r="S43" s="111">
        <v>0</v>
      </c>
      <c r="T43" s="112" t="s">
        <v>179</v>
      </c>
      <c r="U43" s="124">
        <v>0</v>
      </c>
      <c r="V43" s="103">
        <f t="shared" si="8"/>
        <v>950</v>
      </c>
      <c r="W43" s="104">
        <f t="shared" si="9"/>
        <v>8050</v>
      </c>
      <c r="X43" s="94" t="s">
        <v>352</v>
      </c>
      <c r="Y43" s="136">
        <v>41919</v>
      </c>
      <c r="Z43" s="139" t="s">
        <v>397</v>
      </c>
      <c r="AA43" s="30">
        <v>57</v>
      </c>
      <c r="AB43" s="115">
        <v>2015133781</v>
      </c>
      <c r="AC43" s="116" t="s">
        <v>179</v>
      </c>
    </row>
    <row r="44" spans="1:29" ht="15">
      <c r="A44" s="29">
        <f t="shared" si="10"/>
        <v>30</v>
      </c>
      <c r="B44" s="37" t="s">
        <v>90</v>
      </c>
      <c r="C44" s="29" t="s">
        <v>146</v>
      </c>
      <c r="D44" s="28" t="s">
        <v>146</v>
      </c>
      <c r="E44" s="28" t="s">
        <v>213</v>
      </c>
      <c r="F44" s="31" t="s">
        <v>176</v>
      </c>
      <c r="G44" s="82">
        <v>41562</v>
      </c>
      <c r="H44" s="80">
        <v>20000</v>
      </c>
      <c r="I44" s="27">
        <v>7000</v>
      </c>
      <c r="J44" s="27">
        <v>3000</v>
      </c>
      <c r="K44" s="33">
        <f t="shared" si="1"/>
        <v>30000</v>
      </c>
      <c r="L44" s="144">
        <v>30</v>
      </c>
      <c r="M44" s="120">
        <f t="shared" si="2"/>
        <v>20000</v>
      </c>
      <c r="N44" s="109">
        <f t="shared" si="3"/>
        <v>7000</v>
      </c>
      <c r="O44" s="109">
        <f t="shared" si="4"/>
        <v>3000</v>
      </c>
      <c r="P44" s="110">
        <f t="shared" si="5"/>
        <v>30000</v>
      </c>
      <c r="Q44" s="106">
        <f t="shared" si="6"/>
        <v>0</v>
      </c>
      <c r="R44" s="101">
        <f t="shared" si="7"/>
        <v>0</v>
      </c>
      <c r="S44" s="111">
        <v>0</v>
      </c>
      <c r="T44" s="112">
        <v>1000</v>
      </c>
      <c r="U44" s="124">
        <v>0</v>
      </c>
      <c r="V44" s="103">
        <f t="shared" si="8"/>
        <v>1000</v>
      </c>
      <c r="W44" s="104">
        <f t="shared" si="9"/>
        <v>29000</v>
      </c>
      <c r="X44" s="97" t="s">
        <v>389</v>
      </c>
      <c r="Y44" s="136">
        <v>41919</v>
      </c>
      <c r="Z44" s="139" t="s">
        <v>396</v>
      </c>
      <c r="AA44" s="30" t="s">
        <v>198</v>
      </c>
      <c r="AB44" s="115" t="s">
        <v>198</v>
      </c>
      <c r="AC44" s="116" t="s">
        <v>179</v>
      </c>
    </row>
    <row r="45" spans="1:29" ht="15">
      <c r="A45" s="29">
        <f t="shared" si="10"/>
        <v>31</v>
      </c>
      <c r="B45" s="38" t="s">
        <v>57</v>
      </c>
      <c r="C45" s="29" t="s">
        <v>21</v>
      </c>
      <c r="D45" s="28" t="s">
        <v>21</v>
      </c>
      <c r="E45" s="28" t="s">
        <v>243</v>
      </c>
      <c r="F45" s="31" t="s">
        <v>151</v>
      </c>
      <c r="G45" s="82">
        <v>41564</v>
      </c>
      <c r="H45" s="80">
        <v>6600</v>
      </c>
      <c r="I45" s="27">
        <v>1500</v>
      </c>
      <c r="J45" s="88">
        <v>0</v>
      </c>
      <c r="K45" s="33">
        <f t="shared" si="1"/>
        <v>8100</v>
      </c>
      <c r="L45" s="144">
        <f>VLOOKUP(B45,'[1]stafF SEP,14'!$B$3:$AY$77,50,0)</f>
        <v>26</v>
      </c>
      <c r="M45" s="120">
        <f t="shared" si="2"/>
        <v>5720</v>
      </c>
      <c r="N45" s="109">
        <f t="shared" si="3"/>
        <v>1300</v>
      </c>
      <c r="O45" s="109">
        <f t="shared" si="4"/>
        <v>0</v>
      </c>
      <c r="P45" s="110">
        <f t="shared" si="5"/>
        <v>7020</v>
      </c>
      <c r="Q45" s="106">
        <f t="shared" si="6"/>
        <v>686</v>
      </c>
      <c r="R45" s="101">
        <f t="shared" si="7"/>
        <v>123</v>
      </c>
      <c r="S45" s="111">
        <v>0</v>
      </c>
      <c r="T45" s="112" t="s">
        <v>179</v>
      </c>
      <c r="U45" s="124">
        <v>0</v>
      </c>
      <c r="V45" s="103">
        <f t="shared" si="8"/>
        <v>809</v>
      </c>
      <c r="W45" s="104">
        <f t="shared" si="9"/>
        <v>6211</v>
      </c>
      <c r="X45" s="94" t="s">
        <v>353</v>
      </c>
      <c r="Y45" s="136">
        <v>41919</v>
      </c>
      <c r="Z45" s="139" t="s">
        <v>397</v>
      </c>
      <c r="AA45" s="30">
        <v>59</v>
      </c>
      <c r="AB45" s="115">
        <v>2015133831</v>
      </c>
      <c r="AC45" s="116" t="s">
        <v>179</v>
      </c>
    </row>
    <row r="46" spans="1:29" ht="15">
      <c r="A46" s="29">
        <f t="shared" si="10"/>
        <v>32</v>
      </c>
      <c r="B46" s="37" t="s">
        <v>91</v>
      </c>
      <c r="C46" s="29" t="s">
        <v>147</v>
      </c>
      <c r="D46" s="29" t="s">
        <v>147</v>
      </c>
      <c r="E46" s="28" t="s">
        <v>214</v>
      </c>
      <c r="F46" s="31" t="s">
        <v>177</v>
      </c>
      <c r="G46" s="82">
        <v>41565</v>
      </c>
      <c r="H46" s="80">
        <v>15100</v>
      </c>
      <c r="I46" s="27">
        <v>3000</v>
      </c>
      <c r="J46" s="27">
        <v>1900</v>
      </c>
      <c r="K46" s="33">
        <f t="shared" si="1"/>
        <v>20000</v>
      </c>
      <c r="L46" s="144">
        <v>30</v>
      </c>
      <c r="M46" s="120">
        <f t="shared" si="2"/>
        <v>15100</v>
      </c>
      <c r="N46" s="109">
        <f t="shared" si="3"/>
        <v>3000</v>
      </c>
      <c r="O46" s="109">
        <f t="shared" si="4"/>
        <v>1900</v>
      </c>
      <c r="P46" s="110">
        <f t="shared" si="5"/>
        <v>20000</v>
      </c>
      <c r="Q46" s="106">
        <f t="shared" si="6"/>
        <v>0</v>
      </c>
      <c r="R46" s="101">
        <f t="shared" si="7"/>
        <v>0</v>
      </c>
      <c r="S46" s="111">
        <v>0</v>
      </c>
      <c r="T46" s="112" t="s">
        <v>179</v>
      </c>
      <c r="U46" s="124">
        <v>0</v>
      </c>
      <c r="V46" s="103">
        <f t="shared" si="8"/>
        <v>0</v>
      </c>
      <c r="W46" s="104">
        <f t="shared" si="9"/>
        <v>20000</v>
      </c>
      <c r="X46" s="94" t="s">
        <v>325</v>
      </c>
      <c r="Y46" s="136">
        <v>41919</v>
      </c>
      <c r="Z46" s="139" t="s">
        <v>396</v>
      </c>
      <c r="AA46" s="30" t="s">
        <v>198</v>
      </c>
      <c r="AB46" s="115" t="s">
        <v>198</v>
      </c>
      <c r="AC46" s="116" t="s">
        <v>179</v>
      </c>
    </row>
    <row r="47" spans="1:29" ht="15">
      <c r="A47" s="29">
        <f t="shared" si="10"/>
        <v>33</v>
      </c>
      <c r="B47" s="38" t="s">
        <v>58</v>
      </c>
      <c r="C47" s="29" t="s">
        <v>118</v>
      </c>
      <c r="D47" s="28" t="s">
        <v>409</v>
      </c>
      <c r="E47" s="28" t="s">
        <v>244</v>
      </c>
      <c r="F47" s="31" t="s">
        <v>163</v>
      </c>
      <c r="G47" s="82">
        <v>41585</v>
      </c>
      <c r="H47" s="80">
        <v>6600</v>
      </c>
      <c r="I47" s="27">
        <v>1900</v>
      </c>
      <c r="J47" s="27">
        <v>500</v>
      </c>
      <c r="K47" s="33">
        <f aca="true" t="shared" si="11" ref="K47:K78">SUM(H47:J47)</f>
        <v>9000</v>
      </c>
      <c r="L47" s="144">
        <f>VLOOKUP(B47,'[1]stafF SEP,14'!$B$3:$AY$77,50,0)</f>
        <v>30</v>
      </c>
      <c r="M47" s="120">
        <f aca="true" t="shared" si="12" ref="M47:M78">ROUND(H47/$J$10*L47,0)</f>
        <v>6600</v>
      </c>
      <c r="N47" s="109">
        <f aca="true" t="shared" si="13" ref="N47:N82">ROUND(I47/$J$10*L47,0)</f>
        <v>1900</v>
      </c>
      <c r="O47" s="109">
        <f aca="true" t="shared" si="14" ref="O47:O82">ROUND(J47/$J$10*L47,0)</f>
        <v>500</v>
      </c>
      <c r="P47" s="110">
        <f aca="true" t="shared" si="15" ref="P47:P78">SUM(M47:O47)</f>
        <v>9000</v>
      </c>
      <c r="Q47" s="106">
        <f aca="true" t="shared" si="16" ref="Q47:Q82">IF(Z47="Yes",IF(H47&gt;15000,ROUND(15000*12%/$J$10*L47,0),ROUND(M47*12%,0)),0)</f>
        <v>792</v>
      </c>
      <c r="R47" s="101">
        <f aca="true" t="shared" si="17" ref="R47:R82">ROUNDUP(IF(K47&gt;15000,0,P47*1.75%),0)</f>
        <v>158</v>
      </c>
      <c r="S47" s="111">
        <v>0</v>
      </c>
      <c r="T47" s="112" t="s">
        <v>179</v>
      </c>
      <c r="U47" s="124">
        <v>0</v>
      </c>
      <c r="V47" s="103">
        <f aca="true" t="shared" si="18" ref="V47:V78">SUM(Q47:U47)</f>
        <v>950</v>
      </c>
      <c r="W47" s="104">
        <f aca="true" t="shared" si="19" ref="W47:W78">P47-V47</f>
        <v>8050</v>
      </c>
      <c r="X47" s="94" t="s">
        <v>354</v>
      </c>
      <c r="Y47" s="136">
        <v>41919</v>
      </c>
      <c r="Z47" s="139" t="s">
        <v>397</v>
      </c>
      <c r="AA47" s="30">
        <v>111</v>
      </c>
      <c r="AB47" s="115">
        <v>2015133916</v>
      </c>
      <c r="AC47" s="116" t="s">
        <v>179</v>
      </c>
    </row>
    <row r="48" spans="1:29" ht="15">
      <c r="A48" s="29">
        <f aca="true" t="shared" si="20" ref="A48:A79">IF(ISBLANK(B48)," ",A47+1)</f>
        <v>34</v>
      </c>
      <c r="B48" s="38" t="s">
        <v>384</v>
      </c>
      <c r="C48" s="29" t="s">
        <v>385</v>
      </c>
      <c r="D48" s="29" t="s">
        <v>385</v>
      </c>
      <c r="E48" s="28" t="s">
        <v>386</v>
      </c>
      <c r="F48" s="31" t="s">
        <v>178</v>
      </c>
      <c r="G48" s="82" t="s">
        <v>387</v>
      </c>
      <c r="H48" s="80">
        <v>16000</v>
      </c>
      <c r="I48" s="27">
        <v>6080</v>
      </c>
      <c r="J48" s="27">
        <v>1920</v>
      </c>
      <c r="K48" s="33">
        <f t="shared" si="11"/>
        <v>24000</v>
      </c>
      <c r="L48" s="144">
        <f>VLOOKUP(B48,'[1]stafF SEP,14'!$B$3:$AY$77,50,0)</f>
        <v>30</v>
      </c>
      <c r="M48" s="120">
        <f t="shared" si="12"/>
        <v>16000</v>
      </c>
      <c r="N48" s="109">
        <f t="shared" si="13"/>
        <v>6080</v>
      </c>
      <c r="O48" s="109">
        <f t="shared" si="14"/>
        <v>1920</v>
      </c>
      <c r="P48" s="110">
        <f t="shared" si="15"/>
        <v>24000</v>
      </c>
      <c r="Q48" s="106">
        <f t="shared" si="16"/>
        <v>0</v>
      </c>
      <c r="R48" s="101">
        <f t="shared" si="17"/>
        <v>0</v>
      </c>
      <c r="S48" s="111">
        <v>0</v>
      </c>
      <c r="T48" s="112" t="s">
        <v>179</v>
      </c>
      <c r="U48" s="124">
        <v>0</v>
      </c>
      <c r="V48" s="103">
        <f t="shared" si="18"/>
        <v>0</v>
      </c>
      <c r="W48" s="104">
        <f t="shared" si="19"/>
        <v>24000</v>
      </c>
      <c r="X48" s="94" t="s">
        <v>423</v>
      </c>
      <c r="Y48" s="136">
        <v>41919</v>
      </c>
      <c r="Z48" s="139" t="s">
        <v>396</v>
      </c>
      <c r="AA48" s="30" t="s">
        <v>198</v>
      </c>
      <c r="AB48" s="115">
        <v>2015133916</v>
      </c>
      <c r="AC48" s="116" t="s">
        <v>179</v>
      </c>
    </row>
    <row r="49" spans="1:29" ht="15">
      <c r="A49" s="29">
        <f t="shared" si="20"/>
        <v>35</v>
      </c>
      <c r="B49" s="38" t="s">
        <v>59</v>
      </c>
      <c r="C49" s="29" t="s">
        <v>119</v>
      </c>
      <c r="D49" s="29" t="s">
        <v>119</v>
      </c>
      <c r="E49" s="28" t="s">
        <v>245</v>
      </c>
      <c r="F49" s="31" t="s">
        <v>164</v>
      </c>
      <c r="G49" s="82">
        <v>41589</v>
      </c>
      <c r="H49" s="80">
        <v>7000</v>
      </c>
      <c r="I49" s="27">
        <v>3500</v>
      </c>
      <c r="J49" s="27">
        <v>1500</v>
      </c>
      <c r="K49" s="33">
        <f t="shared" si="11"/>
        <v>12000</v>
      </c>
      <c r="L49" s="144">
        <f>VLOOKUP(B49,'[1]stafF SEP,14'!$B$3:$AY$77,50,0)</f>
        <v>30</v>
      </c>
      <c r="M49" s="120">
        <f t="shared" si="12"/>
        <v>7000</v>
      </c>
      <c r="N49" s="109">
        <f t="shared" si="13"/>
        <v>3500</v>
      </c>
      <c r="O49" s="109">
        <f t="shared" si="14"/>
        <v>1500</v>
      </c>
      <c r="P49" s="110">
        <f t="shared" si="15"/>
        <v>12000</v>
      </c>
      <c r="Q49" s="106">
        <f t="shared" si="16"/>
        <v>840</v>
      </c>
      <c r="R49" s="101">
        <f t="shared" si="17"/>
        <v>210</v>
      </c>
      <c r="S49" s="111">
        <v>0</v>
      </c>
      <c r="T49" s="112" t="s">
        <v>179</v>
      </c>
      <c r="U49" s="124">
        <v>0</v>
      </c>
      <c r="V49" s="103">
        <f t="shared" si="18"/>
        <v>1050</v>
      </c>
      <c r="W49" s="104">
        <f t="shared" si="19"/>
        <v>10950</v>
      </c>
      <c r="X49" s="94" t="s">
        <v>355</v>
      </c>
      <c r="Y49" s="136">
        <v>41919</v>
      </c>
      <c r="Z49" s="139" t="s">
        <v>397</v>
      </c>
      <c r="AA49" s="30">
        <v>112</v>
      </c>
      <c r="AB49" s="115">
        <v>2015133943</v>
      </c>
      <c r="AC49" s="116" t="s">
        <v>179</v>
      </c>
    </row>
    <row r="50" spans="1:29" ht="15">
      <c r="A50" s="29">
        <f t="shared" si="20"/>
        <v>36</v>
      </c>
      <c r="B50" s="38" t="s">
        <v>60</v>
      </c>
      <c r="C50" s="29" t="s">
        <v>120</v>
      </c>
      <c r="D50" s="29" t="s">
        <v>120</v>
      </c>
      <c r="E50" s="28" t="s">
        <v>246</v>
      </c>
      <c r="F50" s="31" t="s">
        <v>157</v>
      </c>
      <c r="G50" s="82">
        <v>41592</v>
      </c>
      <c r="H50" s="80">
        <v>6600</v>
      </c>
      <c r="I50" s="27">
        <v>1900</v>
      </c>
      <c r="J50" s="27">
        <v>500</v>
      </c>
      <c r="K50" s="33">
        <f t="shared" si="11"/>
        <v>9000</v>
      </c>
      <c r="L50" s="144">
        <f>VLOOKUP(B50,'[1]stafF SEP,14'!$B$3:$AY$77,50,0)</f>
        <v>30</v>
      </c>
      <c r="M50" s="120">
        <f t="shared" si="12"/>
        <v>6600</v>
      </c>
      <c r="N50" s="109">
        <f t="shared" si="13"/>
        <v>1900</v>
      </c>
      <c r="O50" s="109">
        <f t="shared" si="14"/>
        <v>500</v>
      </c>
      <c r="P50" s="110">
        <f t="shared" si="15"/>
        <v>9000</v>
      </c>
      <c r="Q50" s="106">
        <f t="shared" si="16"/>
        <v>792</v>
      </c>
      <c r="R50" s="101">
        <f t="shared" si="17"/>
        <v>158</v>
      </c>
      <c r="S50" s="111">
        <v>0</v>
      </c>
      <c r="T50" s="112" t="s">
        <v>179</v>
      </c>
      <c r="U50" s="124">
        <v>0</v>
      </c>
      <c r="V50" s="103">
        <f t="shared" si="18"/>
        <v>950</v>
      </c>
      <c r="W50" s="104">
        <f t="shared" si="19"/>
        <v>8050</v>
      </c>
      <c r="X50" s="94" t="s">
        <v>356</v>
      </c>
      <c r="Y50" s="136">
        <v>41919</v>
      </c>
      <c r="Z50" s="139" t="s">
        <v>397</v>
      </c>
      <c r="AA50" s="30">
        <v>113</v>
      </c>
      <c r="AB50" s="115">
        <v>2015133951</v>
      </c>
      <c r="AC50" s="116" t="s">
        <v>179</v>
      </c>
    </row>
    <row r="51" spans="1:29" ht="15">
      <c r="A51" s="29">
        <f t="shared" si="20"/>
        <v>37</v>
      </c>
      <c r="B51" s="38" t="s">
        <v>61</v>
      </c>
      <c r="C51" s="29" t="s">
        <v>121</v>
      </c>
      <c r="D51" s="29" t="s">
        <v>121</v>
      </c>
      <c r="E51" s="28" t="s">
        <v>247</v>
      </c>
      <c r="F51" s="31" t="s">
        <v>158</v>
      </c>
      <c r="G51" s="82">
        <v>41602</v>
      </c>
      <c r="H51" s="80">
        <v>15100</v>
      </c>
      <c r="I51" s="27">
        <v>0</v>
      </c>
      <c r="J51" s="27">
        <v>0</v>
      </c>
      <c r="K51" s="33">
        <f t="shared" si="11"/>
        <v>15100</v>
      </c>
      <c r="L51" s="144">
        <f>VLOOKUP(B51,'[1]stafF SEP,14'!$B$3:$AY$77,50,0)</f>
        <v>30</v>
      </c>
      <c r="M51" s="120">
        <f t="shared" si="12"/>
        <v>15100</v>
      </c>
      <c r="N51" s="109">
        <f t="shared" si="13"/>
        <v>0</v>
      </c>
      <c r="O51" s="109">
        <f t="shared" si="14"/>
        <v>0</v>
      </c>
      <c r="P51" s="110">
        <f t="shared" si="15"/>
        <v>15100</v>
      </c>
      <c r="Q51" s="106">
        <f t="shared" si="16"/>
        <v>0</v>
      </c>
      <c r="R51" s="101">
        <f t="shared" si="17"/>
        <v>0</v>
      </c>
      <c r="S51" s="111">
        <v>0</v>
      </c>
      <c r="T51" s="112" t="s">
        <v>179</v>
      </c>
      <c r="U51" s="124">
        <v>0</v>
      </c>
      <c r="V51" s="103">
        <f t="shared" si="18"/>
        <v>0</v>
      </c>
      <c r="W51" s="104">
        <f t="shared" si="19"/>
        <v>15100</v>
      </c>
      <c r="X51" s="94" t="s">
        <v>357</v>
      </c>
      <c r="Y51" s="136">
        <v>41919</v>
      </c>
      <c r="Z51" s="139" t="s">
        <v>396</v>
      </c>
      <c r="AA51" s="30" t="s">
        <v>198</v>
      </c>
      <c r="AB51" s="115" t="s">
        <v>198</v>
      </c>
      <c r="AC51" s="116" t="s">
        <v>179</v>
      </c>
    </row>
    <row r="52" spans="1:29" ht="15">
      <c r="A52" s="29">
        <f t="shared" si="20"/>
        <v>38</v>
      </c>
      <c r="B52" s="38" t="s">
        <v>62</v>
      </c>
      <c r="C52" s="29" t="s">
        <v>207</v>
      </c>
      <c r="D52" s="28" t="s">
        <v>410</v>
      </c>
      <c r="E52" s="28" t="s">
        <v>248</v>
      </c>
      <c r="F52" s="31" t="s">
        <v>209</v>
      </c>
      <c r="G52" s="82">
        <v>41609</v>
      </c>
      <c r="H52" s="80">
        <v>15100</v>
      </c>
      <c r="I52" s="27">
        <v>0</v>
      </c>
      <c r="J52" s="27">
        <v>0</v>
      </c>
      <c r="K52" s="33">
        <f t="shared" si="11"/>
        <v>15100</v>
      </c>
      <c r="L52" s="144">
        <f>VLOOKUP(B52,'[1]stafF SEP,14'!$B$3:$AY$77,50,0)</f>
        <v>30</v>
      </c>
      <c r="M52" s="120">
        <f t="shared" si="12"/>
        <v>15100</v>
      </c>
      <c r="N52" s="109">
        <f t="shared" si="13"/>
        <v>0</v>
      </c>
      <c r="O52" s="109">
        <f t="shared" si="14"/>
        <v>0</v>
      </c>
      <c r="P52" s="110">
        <f t="shared" si="15"/>
        <v>15100</v>
      </c>
      <c r="Q52" s="106">
        <f t="shared" si="16"/>
        <v>0</v>
      </c>
      <c r="R52" s="101">
        <f t="shared" si="17"/>
        <v>0</v>
      </c>
      <c r="S52" s="111">
        <v>0</v>
      </c>
      <c r="T52" s="112" t="s">
        <v>179</v>
      </c>
      <c r="U52" s="124">
        <v>0</v>
      </c>
      <c r="V52" s="103">
        <f t="shared" si="18"/>
        <v>0</v>
      </c>
      <c r="W52" s="104">
        <f t="shared" si="19"/>
        <v>15100</v>
      </c>
      <c r="X52" s="94" t="s">
        <v>358</v>
      </c>
      <c r="Y52" s="136">
        <v>41919</v>
      </c>
      <c r="Z52" s="139" t="s">
        <v>396</v>
      </c>
      <c r="AA52" s="30" t="s">
        <v>198</v>
      </c>
      <c r="AB52" s="115" t="s">
        <v>198</v>
      </c>
      <c r="AC52" s="116" t="s">
        <v>179</v>
      </c>
    </row>
    <row r="53" spans="1:29" ht="15">
      <c r="A53" s="29">
        <f t="shared" si="20"/>
        <v>39</v>
      </c>
      <c r="B53" s="38" t="s">
        <v>63</v>
      </c>
      <c r="C53" s="29" t="s">
        <v>210</v>
      </c>
      <c r="D53" s="28" t="s">
        <v>411</v>
      </c>
      <c r="E53" s="28" t="s">
        <v>249</v>
      </c>
      <c r="F53" s="31" t="s">
        <v>208</v>
      </c>
      <c r="G53" s="82">
        <v>41609</v>
      </c>
      <c r="H53" s="80">
        <v>15100</v>
      </c>
      <c r="I53" s="27">
        <v>0</v>
      </c>
      <c r="J53" s="27">
        <v>0</v>
      </c>
      <c r="K53" s="33">
        <f t="shared" si="11"/>
        <v>15100</v>
      </c>
      <c r="L53" s="144">
        <f>VLOOKUP(B53,'[1]stafF SEP,14'!$B$3:$AY$77,50,0)</f>
        <v>30</v>
      </c>
      <c r="M53" s="120">
        <f t="shared" si="12"/>
        <v>15100</v>
      </c>
      <c r="N53" s="109">
        <f t="shared" si="13"/>
        <v>0</v>
      </c>
      <c r="O53" s="109">
        <f t="shared" si="14"/>
        <v>0</v>
      </c>
      <c r="P53" s="110">
        <f t="shared" si="15"/>
        <v>15100</v>
      </c>
      <c r="Q53" s="106">
        <f t="shared" si="16"/>
        <v>0</v>
      </c>
      <c r="R53" s="101">
        <f t="shared" si="17"/>
        <v>0</v>
      </c>
      <c r="S53" s="111">
        <v>0</v>
      </c>
      <c r="T53" s="112" t="s">
        <v>179</v>
      </c>
      <c r="U53" s="124">
        <v>0</v>
      </c>
      <c r="V53" s="103">
        <f t="shared" si="18"/>
        <v>0</v>
      </c>
      <c r="W53" s="104">
        <f t="shared" si="19"/>
        <v>15100</v>
      </c>
      <c r="X53" s="94" t="s">
        <v>359</v>
      </c>
      <c r="Y53" s="136">
        <v>41919</v>
      </c>
      <c r="Z53" s="139" t="s">
        <v>396</v>
      </c>
      <c r="AA53" s="30" t="s">
        <v>198</v>
      </c>
      <c r="AB53" s="115" t="s">
        <v>198</v>
      </c>
      <c r="AC53" s="116" t="s">
        <v>179</v>
      </c>
    </row>
    <row r="54" spans="1:29" ht="15">
      <c r="A54" s="29">
        <f t="shared" si="20"/>
        <v>40</v>
      </c>
      <c r="B54" s="38" t="s">
        <v>64</v>
      </c>
      <c r="C54" s="29" t="s">
        <v>122</v>
      </c>
      <c r="D54" s="28" t="s">
        <v>412</v>
      </c>
      <c r="E54" s="28" t="s">
        <v>250</v>
      </c>
      <c r="F54" s="31" t="s">
        <v>165</v>
      </c>
      <c r="G54" s="82" t="s">
        <v>312</v>
      </c>
      <c r="H54" s="80">
        <v>6600</v>
      </c>
      <c r="I54" s="27">
        <v>1900</v>
      </c>
      <c r="J54" s="27">
        <v>500</v>
      </c>
      <c r="K54" s="33">
        <f t="shared" si="11"/>
        <v>9000</v>
      </c>
      <c r="L54" s="144">
        <f>VLOOKUP(B54,'[1]stafF SEP,14'!$B$3:$AY$77,50,0)</f>
        <v>30</v>
      </c>
      <c r="M54" s="120">
        <f t="shared" si="12"/>
        <v>6600</v>
      </c>
      <c r="N54" s="109">
        <f t="shared" si="13"/>
        <v>1900</v>
      </c>
      <c r="O54" s="109">
        <f t="shared" si="14"/>
        <v>500</v>
      </c>
      <c r="P54" s="110">
        <f t="shared" si="15"/>
        <v>9000</v>
      </c>
      <c r="Q54" s="106">
        <f t="shared" si="16"/>
        <v>792</v>
      </c>
      <c r="R54" s="101">
        <f t="shared" si="17"/>
        <v>158</v>
      </c>
      <c r="S54" s="111">
        <v>0</v>
      </c>
      <c r="T54" s="112" t="s">
        <v>179</v>
      </c>
      <c r="U54" s="124">
        <v>0</v>
      </c>
      <c r="V54" s="103">
        <f t="shared" si="18"/>
        <v>950</v>
      </c>
      <c r="W54" s="104">
        <f t="shared" si="19"/>
        <v>8050</v>
      </c>
      <c r="X54" s="94" t="s">
        <v>360</v>
      </c>
      <c r="Y54" s="136">
        <v>41919</v>
      </c>
      <c r="Z54" s="139" t="s">
        <v>397</v>
      </c>
      <c r="AA54" s="30">
        <v>114</v>
      </c>
      <c r="AB54" s="115">
        <v>2015180017</v>
      </c>
      <c r="AC54" s="116" t="s">
        <v>179</v>
      </c>
    </row>
    <row r="55" spans="1:29" ht="15">
      <c r="A55" s="29">
        <f t="shared" si="20"/>
        <v>41</v>
      </c>
      <c r="B55" s="38" t="s">
        <v>65</v>
      </c>
      <c r="C55" s="29" t="s">
        <v>123</v>
      </c>
      <c r="D55" s="28" t="s">
        <v>413</v>
      </c>
      <c r="E55" s="28" t="s">
        <v>251</v>
      </c>
      <c r="F55" s="31" t="s">
        <v>166</v>
      </c>
      <c r="G55" s="82">
        <v>41614</v>
      </c>
      <c r="H55" s="80">
        <v>6600</v>
      </c>
      <c r="I55" s="27">
        <v>1500</v>
      </c>
      <c r="J55" s="88">
        <v>0</v>
      </c>
      <c r="K55" s="33">
        <f t="shared" si="11"/>
        <v>8100</v>
      </c>
      <c r="L55" s="144">
        <f>VLOOKUP(B55,'[1]stafF SEP,14'!$B$3:$AY$77,50,0)</f>
        <v>30</v>
      </c>
      <c r="M55" s="120">
        <f t="shared" si="12"/>
        <v>6600</v>
      </c>
      <c r="N55" s="109">
        <f t="shared" si="13"/>
        <v>1500</v>
      </c>
      <c r="O55" s="109">
        <f t="shared" si="14"/>
        <v>0</v>
      </c>
      <c r="P55" s="110">
        <f t="shared" si="15"/>
        <v>8100</v>
      </c>
      <c r="Q55" s="106">
        <f t="shared" si="16"/>
        <v>792</v>
      </c>
      <c r="R55" s="101">
        <f t="shared" si="17"/>
        <v>142</v>
      </c>
      <c r="S55" s="111">
        <v>0</v>
      </c>
      <c r="T55" s="112" t="s">
        <v>179</v>
      </c>
      <c r="U55" s="124">
        <v>0</v>
      </c>
      <c r="V55" s="103">
        <f t="shared" si="18"/>
        <v>934</v>
      </c>
      <c r="W55" s="104">
        <f t="shared" si="19"/>
        <v>7166</v>
      </c>
      <c r="X55" s="94" t="s">
        <v>361</v>
      </c>
      <c r="Y55" s="136">
        <v>41919</v>
      </c>
      <c r="Z55" s="139" t="s">
        <v>397</v>
      </c>
      <c r="AA55" s="30">
        <v>115</v>
      </c>
      <c r="AB55" s="115">
        <v>2015180086</v>
      </c>
      <c r="AC55" s="116" t="s">
        <v>179</v>
      </c>
    </row>
    <row r="56" spans="1:29" ht="15">
      <c r="A56" s="29">
        <f t="shared" si="20"/>
        <v>42</v>
      </c>
      <c r="B56" s="38" t="s">
        <v>66</v>
      </c>
      <c r="C56" s="29" t="s">
        <v>124</v>
      </c>
      <c r="D56" s="29" t="s">
        <v>124</v>
      </c>
      <c r="E56" s="28" t="s">
        <v>252</v>
      </c>
      <c r="F56" s="31" t="s">
        <v>168</v>
      </c>
      <c r="G56" s="82">
        <v>41614</v>
      </c>
      <c r="H56" s="80">
        <v>6600</v>
      </c>
      <c r="I56" s="27">
        <v>1900</v>
      </c>
      <c r="J56" s="27">
        <v>500</v>
      </c>
      <c r="K56" s="33">
        <f t="shared" si="11"/>
        <v>9000</v>
      </c>
      <c r="L56" s="144">
        <f>VLOOKUP(B56,'[1]stafF SEP,14'!$B$3:$AY$77,50,0)</f>
        <v>30</v>
      </c>
      <c r="M56" s="120">
        <f t="shared" si="12"/>
        <v>6600</v>
      </c>
      <c r="N56" s="109">
        <f t="shared" si="13"/>
        <v>1900</v>
      </c>
      <c r="O56" s="109">
        <f t="shared" si="14"/>
        <v>500</v>
      </c>
      <c r="P56" s="110">
        <f t="shared" si="15"/>
        <v>9000</v>
      </c>
      <c r="Q56" s="106">
        <f t="shared" si="16"/>
        <v>792</v>
      </c>
      <c r="R56" s="101">
        <f t="shared" si="17"/>
        <v>158</v>
      </c>
      <c r="S56" s="111">
        <v>0</v>
      </c>
      <c r="T56" s="112" t="s">
        <v>179</v>
      </c>
      <c r="U56" s="124">
        <v>0</v>
      </c>
      <c r="V56" s="103">
        <f t="shared" si="18"/>
        <v>950</v>
      </c>
      <c r="W56" s="104">
        <f t="shared" si="19"/>
        <v>8050</v>
      </c>
      <c r="X56" s="94" t="s">
        <v>362</v>
      </c>
      <c r="Y56" s="136">
        <v>41919</v>
      </c>
      <c r="Z56" s="139" t="s">
        <v>397</v>
      </c>
      <c r="AA56" s="30">
        <v>116</v>
      </c>
      <c r="AB56" s="115">
        <v>2015180202</v>
      </c>
      <c r="AC56" s="116" t="s">
        <v>179</v>
      </c>
    </row>
    <row r="57" spans="1:29" ht="15">
      <c r="A57" s="29">
        <f t="shared" si="20"/>
        <v>43</v>
      </c>
      <c r="B57" s="38" t="s">
        <v>67</v>
      </c>
      <c r="C57" s="29" t="s">
        <v>126</v>
      </c>
      <c r="D57" s="28" t="s">
        <v>414</v>
      </c>
      <c r="E57" s="28" t="s">
        <v>253</v>
      </c>
      <c r="F57" s="31" t="s">
        <v>167</v>
      </c>
      <c r="G57" s="82" t="s">
        <v>313</v>
      </c>
      <c r="H57" s="80">
        <v>8000</v>
      </c>
      <c r="I57" s="27">
        <v>3500</v>
      </c>
      <c r="J57" s="27">
        <v>1500</v>
      </c>
      <c r="K57" s="33">
        <f t="shared" si="11"/>
        <v>13000</v>
      </c>
      <c r="L57" s="144">
        <f>VLOOKUP(B57,'[1]stafF SEP,14'!$B$3:$AY$77,50,0)</f>
        <v>30</v>
      </c>
      <c r="M57" s="121">
        <f t="shared" si="12"/>
        <v>8000</v>
      </c>
      <c r="N57" s="109">
        <f t="shared" si="13"/>
        <v>3500</v>
      </c>
      <c r="O57" s="109">
        <f t="shared" si="14"/>
        <v>1500</v>
      </c>
      <c r="P57" s="110">
        <f t="shared" si="15"/>
        <v>13000</v>
      </c>
      <c r="Q57" s="106">
        <f t="shared" si="16"/>
        <v>960</v>
      </c>
      <c r="R57" s="101">
        <f t="shared" si="17"/>
        <v>228</v>
      </c>
      <c r="S57" s="111">
        <v>0</v>
      </c>
      <c r="T57" s="112" t="s">
        <v>179</v>
      </c>
      <c r="U57" s="124">
        <v>0</v>
      </c>
      <c r="V57" s="103">
        <f t="shared" si="18"/>
        <v>1188</v>
      </c>
      <c r="W57" s="104">
        <f t="shared" si="19"/>
        <v>11812</v>
      </c>
      <c r="X57" s="94" t="s">
        <v>363</v>
      </c>
      <c r="Y57" s="136">
        <v>41919</v>
      </c>
      <c r="Z57" s="139" t="s">
        <v>397</v>
      </c>
      <c r="AA57" s="30">
        <v>117</v>
      </c>
      <c r="AB57" s="115">
        <v>2015180769</v>
      </c>
      <c r="AC57" s="116" t="s">
        <v>179</v>
      </c>
    </row>
    <row r="58" spans="1:29" ht="15">
      <c r="A58" s="29">
        <f t="shared" si="20"/>
        <v>44</v>
      </c>
      <c r="B58" s="38" t="s">
        <v>68</v>
      </c>
      <c r="C58" s="29" t="s">
        <v>127</v>
      </c>
      <c r="D58" s="28" t="s">
        <v>415</v>
      </c>
      <c r="E58" s="28" t="s">
        <v>254</v>
      </c>
      <c r="F58" s="31" t="s">
        <v>168</v>
      </c>
      <c r="G58" s="82">
        <v>41621</v>
      </c>
      <c r="H58" s="80">
        <v>6600</v>
      </c>
      <c r="I58" s="27">
        <v>1900</v>
      </c>
      <c r="J58" s="27">
        <v>500</v>
      </c>
      <c r="K58" s="33">
        <f t="shared" si="11"/>
        <v>9000</v>
      </c>
      <c r="L58" s="144">
        <f>VLOOKUP(B58,'[1]stafF SEP,14'!$B$3:$AY$77,50,0)</f>
        <v>17</v>
      </c>
      <c r="M58" s="120">
        <f t="shared" si="12"/>
        <v>3740</v>
      </c>
      <c r="N58" s="109">
        <f t="shared" si="13"/>
        <v>1077</v>
      </c>
      <c r="O58" s="109">
        <f t="shared" si="14"/>
        <v>283</v>
      </c>
      <c r="P58" s="110">
        <f t="shared" si="15"/>
        <v>5100</v>
      </c>
      <c r="Q58" s="106">
        <f t="shared" si="16"/>
        <v>449</v>
      </c>
      <c r="R58" s="101">
        <f t="shared" si="17"/>
        <v>90</v>
      </c>
      <c r="S58" s="111">
        <v>0</v>
      </c>
      <c r="T58" s="112" t="s">
        <v>179</v>
      </c>
      <c r="U58" s="124">
        <v>0</v>
      </c>
      <c r="V58" s="103">
        <f t="shared" si="18"/>
        <v>539</v>
      </c>
      <c r="W58" s="104">
        <f t="shared" si="19"/>
        <v>4561</v>
      </c>
      <c r="X58" s="94" t="s">
        <v>364</v>
      </c>
      <c r="Y58" s="136">
        <v>41919</v>
      </c>
      <c r="Z58" s="139" t="s">
        <v>397</v>
      </c>
      <c r="AA58" s="30">
        <v>118</v>
      </c>
      <c r="AB58" s="115">
        <v>2015180811</v>
      </c>
      <c r="AC58" s="116" t="s">
        <v>179</v>
      </c>
    </row>
    <row r="59" spans="1:29" ht="15">
      <c r="A59" s="29">
        <f t="shared" si="20"/>
        <v>45</v>
      </c>
      <c r="B59" s="38" t="s">
        <v>69</v>
      </c>
      <c r="C59" s="29" t="s">
        <v>128</v>
      </c>
      <c r="D59" s="28" t="s">
        <v>416</v>
      </c>
      <c r="E59" s="28" t="s">
        <v>255</v>
      </c>
      <c r="F59" s="31" t="s">
        <v>168</v>
      </c>
      <c r="G59" s="82">
        <v>41629</v>
      </c>
      <c r="H59" s="80">
        <v>6600</v>
      </c>
      <c r="I59" s="27">
        <v>1900</v>
      </c>
      <c r="J59" s="27">
        <v>500</v>
      </c>
      <c r="K59" s="33">
        <f t="shared" si="11"/>
        <v>9000</v>
      </c>
      <c r="L59" s="144">
        <f>VLOOKUP(B59,'[1]stafF SEP,14'!$B$3:$AY$77,50,0)</f>
        <v>30</v>
      </c>
      <c r="M59" s="120">
        <f t="shared" si="12"/>
        <v>6600</v>
      </c>
      <c r="N59" s="109">
        <f t="shared" si="13"/>
        <v>1900</v>
      </c>
      <c r="O59" s="109">
        <f t="shared" si="14"/>
        <v>500</v>
      </c>
      <c r="P59" s="110">
        <f t="shared" si="15"/>
        <v>9000</v>
      </c>
      <c r="Q59" s="106">
        <f t="shared" si="16"/>
        <v>792</v>
      </c>
      <c r="R59" s="101">
        <f t="shared" si="17"/>
        <v>158</v>
      </c>
      <c r="S59" s="111">
        <v>0</v>
      </c>
      <c r="T59" s="112" t="s">
        <v>179</v>
      </c>
      <c r="U59" s="124">
        <v>0</v>
      </c>
      <c r="V59" s="103">
        <f t="shared" si="18"/>
        <v>950</v>
      </c>
      <c r="W59" s="104">
        <f t="shared" si="19"/>
        <v>8050</v>
      </c>
      <c r="X59" s="94" t="s">
        <v>430</v>
      </c>
      <c r="Y59" s="136">
        <v>41919</v>
      </c>
      <c r="Z59" s="139" t="s">
        <v>397</v>
      </c>
      <c r="AA59" s="30">
        <v>119</v>
      </c>
      <c r="AB59" s="115">
        <v>2015180872</v>
      </c>
      <c r="AC59" s="116" t="s">
        <v>179</v>
      </c>
    </row>
    <row r="60" spans="1:29" ht="15">
      <c r="A60" s="29">
        <f t="shared" si="20"/>
        <v>46</v>
      </c>
      <c r="B60" s="38" t="s">
        <v>70</v>
      </c>
      <c r="C60" s="29" t="s">
        <v>129</v>
      </c>
      <c r="D60" s="29" t="s">
        <v>129</v>
      </c>
      <c r="E60" s="28" t="s">
        <v>256</v>
      </c>
      <c r="F60" s="31" t="s">
        <v>169</v>
      </c>
      <c r="G60" s="82">
        <v>41633</v>
      </c>
      <c r="H60" s="80">
        <v>6600</v>
      </c>
      <c r="I60" s="27">
        <v>3400</v>
      </c>
      <c r="J60" s="27">
        <v>1000</v>
      </c>
      <c r="K60" s="33">
        <f t="shared" si="11"/>
        <v>11000</v>
      </c>
      <c r="L60" s="144">
        <f>VLOOKUP(B60,'[1]stafF SEP,14'!$B$3:$AY$77,50,0)</f>
        <v>30</v>
      </c>
      <c r="M60" s="120">
        <f t="shared" si="12"/>
        <v>6600</v>
      </c>
      <c r="N60" s="109">
        <f t="shared" si="13"/>
        <v>3400</v>
      </c>
      <c r="O60" s="109">
        <f t="shared" si="14"/>
        <v>1000</v>
      </c>
      <c r="P60" s="110">
        <f t="shared" si="15"/>
        <v>11000</v>
      </c>
      <c r="Q60" s="106">
        <f t="shared" si="16"/>
        <v>792</v>
      </c>
      <c r="R60" s="101">
        <f t="shared" si="17"/>
        <v>193</v>
      </c>
      <c r="S60" s="111">
        <v>0</v>
      </c>
      <c r="T60" s="112" t="s">
        <v>179</v>
      </c>
      <c r="U60" s="124">
        <v>0</v>
      </c>
      <c r="V60" s="103">
        <f t="shared" si="18"/>
        <v>985</v>
      </c>
      <c r="W60" s="104">
        <f t="shared" si="19"/>
        <v>10015</v>
      </c>
      <c r="X60" s="94" t="s">
        <v>365</v>
      </c>
      <c r="Y60" s="136">
        <v>41919</v>
      </c>
      <c r="Z60" s="139" t="s">
        <v>397</v>
      </c>
      <c r="AA60" s="30">
        <v>120</v>
      </c>
      <c r="AB60" s="115">
        <v>2015180875</v>
      </c>
      <c r="AC60" s="116" t="s">
        <v>179</v>
      </c>
    </row>
    <row r="61" spans="1:29" ht="15">
      <c r="A61" s="29">
        <f t="shared" si="20"/>
        <v>47</v>
      </c>
      <c r="B61" s="38" t="s">
        <v>71</v>
      </c>
      <c r="C61" s="29" t="s">
        <v>130</v>
      </c>
      <c r="D61" s="28" t="s">
        <v>417</v>
      </c>
      <c r="E61" s="28" t="s">
        <v>257</v>
      </c>
      <c r="F61" s="31" t="s">
        <v>187</v>
      </c>
      <c r="G61" s="82">
        <v>41640</v>
      </c>
      <c r="H61" s="80">
        <v>17000</v>
      </c>
      <c r="I61" s="27">
        <v>0</v>
      </c>
      <c r="J61" s="27">
        <v>0</v>
      </c>
      <c r="K61" s="33">
        <f t="shared" si="11"/>
        <v>17000</v>
      </c>
      <c r="L61" s="144">
        <f>VLOOKUP(B61,'[1]stafF SEP,14'!$B$3:$AY$77,50,0)</f>
        <v>30</v>
      </c>
      <c r="M61" s="120">
        <f t="shared" si="12"/>
        <v>17000</v>
      </c>
      <c r="N61" s="109">
        <f t="shared" si="13"/>
        <v>0</v>
      </c>
      <c r="O61" s="109">
        <f t="shared" si="14"/>
        <v>0</v>
      </c>
      <c r="P61" s="110">
        <f t="shared" si="15"/>
        <v>17000</v>
      </c>
      <c r="Q61" s="106">
        <f t="shared" si="16"/>
        <v>0</v>
      </c>
      <c r="R61" s="101">
        <f t="shared" si="17"/>
        <v>0</v>
      </c>
      <c r="S61" s="111">
        <v>0</v>
      </c>
      <c r="T61" s="112" t="s">
        <v>179</v>
      </c>
      <c r="U61" s="124">
        <v>0</v>
      </c>
      <c r="V61" s="103">
        <f t="shared" si="18"/>
        <v>0</v>
      </c>
      <c r="W61" s="104">
        <f t="shared" si="19"/>
        <v>17000</v>
      </c>
      <c r="X61" s="94" t="s">
        <v>366</v>
      </c>
      <c r="Y61" s="136">
        <v>41919</v>
      </c>
      <c r="Z61" s="139" t="s">
        <v>396</v>
      </c>
      <c r="AA61" s="30" t="s">
        <v>198</v>
      </c>
      <c r="AB61" s="115" t="s">
        <v>198</v>
      </c>
      <c r="AC61" s="116" t="s">
        <v>179</v>
      </c>
    </row>
    <row r="62" spans="1:29" ht="15">
      <c r="A62" s="29">
        <f t="shared" si="20"/>
        <v>48</v>
      </c>
      <c r="B62" s="38" t="s">
        <v>72</v>
      </c>
      <c r="C62" s="29" t="s">
        <v>131</v>
      </c>
      <c r="D62" s="28" t="s">
        <v>418</v>
      </c>
      <c r="E62" s="28" t="s">
        <v>258</v>
      </c>
      <c r="F62" s="31" t="s">
        <v>168</v>
      </c>
      <c r="G62" s="82">
        <v>41640</v>
      </c>
      <c r="H62" s="80">
        <v>6600</v>
      </c>
      <c r="I62" s="27">
        <v>1900</v>
      </c>
      <c r="J62" s="27">
        <v>500</v>
      </c>
      <c r="K62" s="33">
        <f t="shared" si="11"/>
        <v>9000</v>
      </c>
      <c r="L62" s="144">
        <f>VLOOKUP(B62,'[1]stafF SEP,14'!$B$3:$AY$77,50,0)</f>
        <v>30</v>
      </c>
      <c r="M62" s="120">
        <f t="shared" si="12"/>
        <v>6600</v>
      </c>
      <c r="N62" s="109">
        <f t="shared" si="13"/>
        <v>1900</v>
      </c>
      <c r="O62" s="109">
        <f t="shared" si="14"/>
        <v>500</v>
      </c>
      <c r="P62" s="110">
        <f t="shared" si="15"/>
        <v>9000</v>
      </c>
      <c r="Q62" s="106">
        <f t="shared" si="16"/>
        <v>792</v>
      </c>
      <c r="R62" s="101">
        <f t="shared" si="17"/>
        <v>158</v>
      </c>
      <c r="S62" s="111">
        <v>0</v>
      </c>
      <c r="T62" s="112" t="s">
        <v>179</v>
      </c>
      <c r="U62" s="124">
        <v>0</v>
      </c>
      <c r="V62" s="103">
        <f t="shared" si="18"/>
        <v>950</v>
      </c>
      <c r="W62" s="104">
        <f t="shared" si="19"/>
        <v>8050</v>
      </c>
      <c r="X62" s="94" t="s">
        <v>367</v>
      </c>
      <c r="Y62" s="136">
        <v>41919</v>
      </c>
      <c r="Z62" s="139" t="s">
        <v>397</v>
      </c>
      <c r="AA62" s="30">
        <v>121</v>
      </c>
      <c r="AB62" s="115">
        <v>2015203795</v>
      </c>
      <c r="AC62" s="116" t="s">
        <v>179</v>
      </c>
    </row>
    <row r="63" spans="1:29" ht="15">
      <c r="A63" s="29">
        <f t="shared" si="20"/>
        <v>49</v>
      </c>
      <c r="B63" s="38" t="s">
        <v>73</v>
      </c>
      <c r="C63" s="29" t="s">
        <v>132</v>
      </c>
      <c r="D63" s="29" t="s">
        <v>132</v>
      </c>
      <c r="E63" s="28" t="s">
        <v>259</v>
      </c>
      <c r="F63" s="31" t="s">
        <v>168</v>
      </c>
      <c r="G63" s="82">
        <v>41650</v>
      </c>
      <c r="H63" s="80">
        <v>6600</v>
      </c>
      <c r="I63" s="27">
        <v>1900</v>
      </c>
      <c r="J63" s="27">
        <v>500</v>
      </c>
      <c r="K63" s="33">
        <f t="shared" si="11"/>
        <v>9000</v>
      </c>
      <c r="L63" s="144">
        <f>VLOOKUP(B63,'[1]stafF SEP,14'!$B$3:$AY$77,50,0)</f>
        <v>30</v>
      </c>
      <c r="M63" s="120">
        <f t="shared" si="12"/>
        <v>6600</v>
      </c>
      <c r="N63" s="109">
        <f t="shared" si="13"/>
        <v>1900</v>
      </c>
      <c r="O63" s="109">
        <f t="shared" si="14"/>
        <v>500</v>
      </c>
      <c r="P63" s="110">
        <f t="shared" si="15"/>
        <v>9000</v>
      </c>
      <c r="Q63" s="106">
        <f t="shared" si="16"/>
        <v>792</v>
      </c>
      <c r="R63" s="101">
        <f t="shared" si="17"/>
        <v>158</v>
      </c>
      <c r="S63" s="111">
        <v>0</v>
      </c>
      <c r="T63" s="112" t="s">
        <v>179</v>
      </c>
      <c r="U63" s="124">
        <v>0</v>
      </c>
      <c r="V63" s="103">
        <f t="shared" si="18"/>
        <v>950</v>
      </c>
      <c r="W63" s="104">
        <f t="shared" si="19"/>
        <v>8050</v>
      </c>
      <c r="X63" s="94" t="s">
        <v>368</v>
      </c>
      <c r="Y63" s="136">
        <v>41919</v>
      </c>
      <c r="Z63" s="139" t="s">
        <v>397</v>
      </c>
      <c r="AA63" s="30">
        <v>122</v>
      </c>
      <c r="AB63" s="115">
        <v>2015204130</v>
      </c>
      <c r="AC63" s="116" t="s">
        <v>179</v>
      </c>
    </row>
    <row r="64" spans="1:29" ht="15">
      <c r="A64" s="29">
        <f t="shared" si="20"/>
        <v>50</v>
      </c>
      <c r="B64" s="38" t="s">
        <v>74</v>
      </c>
      <c r="C64" s="29" t="s">
        <v>133</v>
      </c>
      <c r="D64" s="29" t="s">
        <v>133</v>
      </c>
      <c r="E64" s="28" t="s">
        <v>260</v>
      </c>
      <c r="F64" s="31" t="s">
        <v>170</v>
      </c>
      <c r="G64" s="82">
        <v>41730</v>
      </c>
      <c r="H64" s="80">
        <v>6600</v>
      </c>
      <c r="I64" s="27">
        <v>2200</v>
      </c>
      <c r="J64" s="27">
        <v>500</v>
      </c>
      <c r="K64" s="33">
        <f t="shared" si="11"/>
        <v>9300</v>
      </c>
      <c r="L64" s="144">
        <f>VLOOKUP(B64,'[1]stafF SEP,14'!$B$3:$AY$77,50,0)</f>
        <v>30</v>
      </c>
      <c r="M64" s="120">
        <f t="shared" si="12"/>
        <v>6600</v>
      </c>
      <c r="N64" s="109">
        <f t="shared" si="13"/>
        <v>2200</v>
      </c>
      <c r="O64" s="109">
        <f t="shared" si="14"/>
        <v>500</v>
      </c>
      <c r="P64" s="110">
        <f t="shared" si="15"/>
        <v>9300</v>
      </c>
      <c r="Q64" s="106">
        <f t="shared" si="16"/>
        <v>792</v>
      </c>
      <c r="R64" s="101">
        <f t="shared" si="17"/>
        <v>163</v>
      </c>
      <c r="S64" s="111">
        <v>0</v>
      </c>
      <c r="T64" s="112" t="s">
        <v>179</v>
      </c>
      <c r="U64" s="124">
        <v>0</v>
      </c>
      <c r="V64" s="103">
        <f t="shared" si="18"/>
        <v>955</v>
      </c>
      <c r="W64" s="104">
        <f t="shared" si="19"/>
        <v>8345</v>
      </c>
      <c r="X64" s="94" t="s">
        <v>369</v>
      </c>
      <c r="Y64" s="136">
        <v>41919</v>
      </c>
      <c r="Z64" s="139" t="s">
        <v>397</v>
      </c>
      <c r="AA64" s="30">
        <v>90</v>
      </c>
      <c r="AB64" s="115" t="s">
        <v>199</v>
      </c>
      <c r="AC64" s="116" t="s">
        <v>179</v>
      </c>
    </row>
    <row r="65" spans="1:29" ht="15">
      <c r="A65" s="29">
        <f t="shared" si="20"/>
        <v>51</v>
      </c>
      <c r="B65" s="38" t="s">
        <v>82</v>
      </c>
      <c r="C65" s="29" t="s">
        <v>140</v>
      </c>
      <c r="D65" s="29" t="s">
        <v>140</v>
      </c>
      <c r="E65" s="28" t="s">
        <v>270</v>
      </c>
      <c r="F65" s="31" t="s">
        <v>203</v>
      </c>
      <c r="G65" s="82">
        <v>41760</v>
      </c>
      <c r="H65" s="80">
        <v>7000</v>
      </c>
      <c r="I65" s="88">
        <v>0</v>
      </c>
      <c r="J65" s="88">
        <v>0</v>
      </c>
      <c r="K65" s="33">
        <f t="shared" si="11"/>
        <v>7000</v>
      </c>
      <c r="L65" s="144">
        <f>VLOOKUP(B65,'[1]stafF SEP,14'!$B$3:$AY$77,50,0)</f>
        <v>17</v>
      </c>
      <c r="M65" s="120">
        <f t="shared" si="12"/>
        <v>3967</v>
      </c>
      <c r="N65" s="109">
        <f t="shared" si="13"/>
        <v>0</v>
      </c>
      <c r="O65" s="109">
        <f t="shared" si="14"/>
        <v>0</v>
      </c>
      <c r="P65" s="110">
        <f t="shared" si="15"/>
        <v>3967</v>
      </c>
      <c r="Q65" s="106">
        <f t="shared" si="16"/>
        <v>0</v>
      </c>
      <c r="R65" s="101">
        <f t="shared" si="17"/>
        <v>70</v>
      </c>
      <c r="S65" s="111">
        <v>0</v>
      </c>
      <c r="T65" s="112" t="s">
        <v>179</v>
      </c>
      <c r="U65" s="111">
        <v>0</v>
      </c>
      <c r="V65" s="103">
        <f t="shared" si="18"/>
        <v>70</v>
      </c>
      <c r="W65" s="104">
        <f t="shared" si="19"/>
        <v>3897</v>
      </c>
      <c r="X65" s="94" t="s">
        <v>376</v>
      </c>
      <c r="Y65" s="136">
        <v>41919</v>
      </c>
      <c r="Z65" s="139" t="s">
        <v>395</v>
      </c>
      <c r="AA65" s="30" t="s">
        <v>198</v>
      </c>
      <c r="AB65" s="115">
        <v>2015326690</v>
      </c>
      <c r="AC65" s="116" t="s">
        <v>179</v>
      </c>
    </row>
    <row r="66" spans="1:29" ht="15">
      <c r="A66" s="29">
        <f t="shared" si="20"/>
        <v>52</v>
      </c>
      <c r="B66" s="38" t="s">
        <v>83</v>
      </c>
      <c r="C66" s="29" t="s">
        <v>141</v>
      </c>
      <c r="D66" s="29" t="s">
        <v>141</v>
      </c>
      <c r="E66" s="28" t="s">
        <v>271</v>
      </c>
      <c r="F66" s="31" t="s">
        <v>203</v>
      </c>
      <c r="G66" s="82">
        <v>41760</v>
      </c>
      <c r="H66" s="80">
        <v>6000</v>
      </c>
      <c r="I66" s="88">
        <v>0</v>
      </c>
      <c r="J66" s="88">
        <v>0</v>
      </c>
      <c r="K66" s="33">
        <f t="shared" si="11"/>
        <v>6000</v>
      </c>
      <c r="L66" s="144">
        <f>VLOOKUP(B66,'[1]stafF SEP,14'!$B$3:$AY$77,50,0)</f>
        <v>30</v>
      </c>
      <c r="M66" s="120">
        <f t="shared" si="12"/>
        <v>6000</v>
      </c>
      <c r="N66" s="109">
        <f t="shared" si="13"/>
        <v>0</v>
      </c>
      <c r="O66" s="109">
        <f t="shared" si="14"/>
        <v>0</v>
      </c>
      <c r="P66" s="110">
        <f t="shared" si="15"/>
        <v>6000</v>
      </c>
      <c r="Q66" s="106">
        <f t="shared" si="16"/>
        <v>0</v>
      </c>
      <c r="R66" s="101">
        <f t="shared" si="17"/>
        <v>105</v>
      </c>
      <c r="S66" s="111">
        <v>0</v>
      </c>
      <c r="T66" s="112" t="s">
        <v>179</v>
      </c>
      <c r="U66" s="111">
        <v>0</v>
      </c>
      <c r="V66" s="103">
        <f t="shared" si="18"/>
        <v>105</v>
      </c>
      <c r="W66" s="104">
        <f t="shared" si="19"/>
        <v>5895</v>
      </c>
      <c r="X66" s="94" t="s">
        <v>377</v>
      </c>
      <c r="Y66" s="136">
        <v>41919</v>
      </c>
      <c r="Z66" s="139" t="s">
        <v>395</v>
      </c>
      <c r="AA66" s="30" t="s">
        <v>198</v>
      </c>
      <c r="AB66" s="115">
        <v>2015326691</v>
      </c>
      <c r="AC66" s="116" t="s">
        <v>179</v>
      </c>
    </row>
    <row r="67" spans="1:29" ht="15">
      <c r="A67" s="29">
        <f t="shared" si="20"/>
        <v>53</v>
      </c>
      <c r="B67" s="38" t="s">
        <v>84</v>
      </c>
      <c r="C67" s="29" t="s">
        <v>142</v>
      </c>
      <c r="D67" s="29" t="s">
        <v>142</v>
      </c>
      <c r="E67" s="28" t="s">
        <v>272</v>
      </c>
      <c r="F67" s="31" t="s">
        <v>203</v>
      </c>
      <c r="G67" s="82">
        <v>41760</v>
      </c>
      <c r="H67" s="80">
        <v>6500</v>
      </c>
      <c r="I67" s="88">
        <v>0</v>
      </c>
      <c r="J67" s="88">
        <v>0</v>
      </c>
      <c r="K67" s="33">
        <f t="shared" si="11"/>
        <v>6500</v>
      </c>
      <c r="L67" s="144">
        <f>VLOOKUP(B67,'[1]stafF SEP,14'!$B$3:$AY$77,50,0)</f>
        <v>30</v>
      </c>
      <c r="M67" s="120">
        <f t="shared" si="12"/>
        <v>6500</v>
      </c>
      <c r="N67" s="109">
        <f t="shared" si="13"/>
        <v>0</v>
      </c>
      <c r="O67" s="109">
        <f t="shared" si="14"/>
        <v>0</v>
      </c>
      <c r="P67" s="110">
        <f t="shared" si="15"/>
        <v>6500</v>
      </c>
      <c r="Q67" s="106">
        <f t="shared" si="16"/>
        <v>0</v>
      </c>
      <c r="R67" s="101">
        <f t="shared" si="17"/>
        <v>114</v>
      </c>
      <c r="S67" s="111">
        <v>0</v>
      </c>
      <c r="T67" s="112" t="s">
        <v>179</v>
      </c>
      <c r="U67" s="111">
        <v>0</v>
      </c>
      <c r="V67" s="103">
        <f t="shared" si="18"/>
        <v>114</v>
      </c>
      <c r="W67" s="104">
        <f t="shared" si="19"/>
        <v>6386</v>
      </c>
      <c r="X67" s="94" t="s">
        <v>378</v>
      </c>
      <c r="Y67" s="136">
        <v>41919</v>
      </c>
      <c r="Z67" s="139" t="s">
        <v>395</v>
      </c>
      <c r="AA67" s="30" t="s">
        <v>198</v>
      </c>
      <c r="AB67" s="115">
        <v>2015326692</v>
      </c>
      <c r="AC67" s="116" t="s">
        <v>179</v>
      </c>
    </row>
    <row r="68" spans="1:29" ht="15">
      <c r="A68" s="29">
        <f t="shared" si="20"/>
        <v>54</v>
      </c>
      <c r="B68" s="38" t="s">
        <v>85</v>
      </c>
      <c r="C68" s="29" t="s">
        <v>12</v>
      </c>
      <c r="D68" s="29" t="s">
        <v>12</v>
      </c>
      <c r="E68" s="28" t="s">
        <v>273</v>
      </c>
      <c r="F68" s="31" t="s">
        <v>203</v>
      </c>
      <c r="G68" s="82">
        <v>41760</v>
      </c>
      <c r="H68" s="80">
        <v>6000</v>
      </c>
      <c r="I68" s="88">
        <v>0</v>
      </c>
      <c r="J68" s="88">
        <v>0</v>
      </c>
      <c r="K68" s="33">
        <f t="shared" si="11"/>
        <v>6000</v>
      </c>
      <c r="L68" s="144">
        <f>VLOOKUP(B68,'[1]stafF SEP,14'!$B$3:$AY$77,50,0)</f>
        <v>30</v>
      </c>
      <c r="M68" s="120">
        <f t="shared" si="12"/>
        <v>6000</v>
      </c>
      <c r="N68" s="109">
        <f t="shared" si="13"/>
        <v>0</v>
      </c>
      <c r="O68" s="109">
        <f t="shared" si="14"/>
        <v>0</v>
      </c>
      <c r="P68" s="110">
        <f t="shared" si="15"/>
        <v>6000</v>
      </c>
      <c r="Q68" s="106">
        <f t="shared" si="16"/>
        <v>0</v>
      </c>
      <c r="R68" s="101">
        <f t="shared" si="17"/>
        <v>105</v>
      </c>
      <c r="S68" s="111">
        <v>0</v>
      </c>
      <c r="T68" s="112" t="s">
        <v>179</v>
      </c>
      <c r="U68" s="111">
        <v>0</v>
      </c>
      <c r="V68" s="103">
        <f t="shared" si="18"/>
        <v>105</v>
      </c>
      <c r="W68" s="104">
        <f t="shared" si="19"/>
        <v>5895</v>
      </c>
      <c r="X68" s="94" t="s">
        <v>379</v>
      </c>
      <c r="Y68" s="136">
        <v>41919</v>
      </c>
      <c r="Z68" s="139" t="s">
        <v>395</v>
      </c>
      <c r="AA68" s="30" t="s">
        <v>198</v>
      </c>
      <c r="AB68" s="115">
        <v>2015326694</v>
      </c>
      <c r="AC68" s="116" t="s">
        <v>179</v>
      </c>
    </row>
    <row r="69" spans="1:29" ht="15">
      <c r="A69" s="29">
        <f t="shared" si="20"/>
        <v>55</v>
      </c>
      <c r="B69" s="38" t="s">
        <v>424</v>
      </c>
      <c r="C69" s="29" t="s">
        <v>425</v>
      </c>
      <c r="D69" s="29" t="s">
        <v>425</v>
      </c>
      <c r="E69" s="28" t="s">
        <v>426</v>
      </c>
      <c r="F69" s="31" t="s">
        <v>427</v>
      </c>
      <c r="G69" s="82">
        <v>41760</v>
      </c>
      <c r="H69" s="80">
        <v>7000</v>
      </c>
      <c r="I69" s="88">
        <v>0</v>
      </c>
      <c r="J69" s="88">
        <v>0</v>
      </c>
      <c r="K69" s="33">
        <f t="shared" si="11"/>
        <v>7000</v>
      </c>
      <c r="L69" s="144">
        <f>VLOOKUP(B69,'[1]stafF SEP,14'!$B$3:$AY$77,50,0)</f>
        <v>27</v>
      </c>
      <c r="M69" s="120">
        <f t="shared" si="12"/>
        <v>6300</v>
      </c>
      <c r="N69" s="109">
        <f t="shared" si="13"/>
        <v>0</v>
      </c>
      <c r="O69" s="109">
        <f t="shared" si="14"/>
        <v>0</v>
      </c>
      <c r="P69" s="110">
        <f t="shared" si="15"/>
        <v>6300</v>
      </c>
      <c r="Q69" s="106">
        <f t="shared" si="16"/>
        <v>0</v>
      </c>
      <c r="R69" s="101">
        <f t="shared" si="17"/>
        <v>111</v>
      </c>
      <c r="S69" s="111">
        <v>0</v>
      </c>
      <c r="T69" s="112" t="s">
        <v>179</v>
      </c>
      <c r="U69" s="111">
        <v>0</v>
      </c>
      <c r="V69" s="103">
        <f t="shared" si="18"/>
        <v>111</v>
      </c>
      <c r="W69" s="104">
        <f t="shared" si="19"/>
        <v>6189</v>
      </c>
      <c r="X69" s="94" t="s">
        <v>179</v>
      </c>
      <c r="Y69" s="136">
        <v>41919</v>
      </c>
      <c r="Z69" s="139" t="s">
        <v>395</v>
      </c>
      <c r="AA69" s="30" t="s">
        <v>198</v>
      </c>
      <c r="AB69" s="115">
        <v>2015326880</v>
      </c>
      <c r="AC69" s="116" t="s">
        <v>179</v>
      </c>
    </row>
    <row r="70" spans="1:29" ht="15">
      <c r="A70" s="29">
        <f t="shared" si="20"/>
        <v>56</v>
      </c>
      <c r="B70" s="38" t="s">
        <v>86</v>
      </c>
      <c r="C70" s="29" t="s">
        <v>143</v>
      </c>
      <c r="D70" s="28" t="s">
        <v>143</v>
      </c>
      <c r="E70" s="28" t="s">
        <v>274</v>
      </c>
      <c r="F70" s="31" t="s">
        <v>204</v>
      </c>
      <c r="G70" s="82">
        <v>41760</v>
      </c>
      <c r="H70" s="80">
        <v>7000</v>
      </c>
      <c r="I70" s="88">
        <v>0</v>
      </c>
      <c r="J70" s="88">
        <v>0</v>
      </c>
      <c r="K70" s="33">
        <f t="shared" si="11"/>
        <v>7000</v>
      </c>
      <c r="L70" s="144">
        <f>VLOOKUP(B70,'[1]stafF SEP,14'!$B$3:$AY$77,50,0)</f>
        <v>30</v>
      </c>
      <c r="M70" s="120">
        <f t="shared" si="12"/>
        <v>7000</v>
      </c>
      <c r="N70" s="109">
        <f t="shared" si="13"/>
        <v>0</v>
      </c>
      <c r="O70" s="109">
        <f t="shared" si="14"/>
        <v>0</v>
      </c>
      <c r="P70" s="110">
        <f t="shared" si="15"/>
        <v>7000</v>
      </c>
      <c r="Q70" s="106">
        <f t="shared" si="16"/>
        <v>0</v>
      </c>
      <c r="R70" s="101">
        <f t="shared" si="17"/>
        <v>123</v>
      </c>
      <c r="S70" s="111">
        <v>0</v>
      </c>
      <c r="T70" s="112" t="s">
        <v>179</v>
      </c>
      <c r="U70" s="111">
        <v>0</v>
      </c>
      <c r="V70" s="103">
        <f t="shared" si="18"/>
        <v>123</v>
      </c>
      <c r="W70" s="104">
        <f t="shared" si="19"/>
        <v>6877</v>
      </c>
      <c r="X70" s="94" t="s">
        <v>380</v>
      </c>
      <c r="Y70" s="136">
        <v>41919</v>
      </c>
      <c r="Z70" s="139" t="s">
        <v>395</v>
      </c>
      <c r="AA70" s="30" t="s">
        <v>198</v>
      </c>
      <c r="AB70" s="115">
        <v>2015326890</v>
      </c>
      <c r="AC70" s="116" t="s">
        <v>179</v>
      </c>
    </row>
    <row r="71" spans="1:29" ht="15">
      <c r="A71" s="29">
        <f t="shared" si="20"/>
        <v>57</v>
      </c>
      <c r="B71" s="38" t="s">
        <v>75</v>
      </c>
      <c r="C71" s="29" t="s">
        <v>134</v>
      </c>
      <c r="D71" s="28" t="s">
        <v>134</v>
      </c>
      <c r="E71" s="28" t="s">
        <v>261</v>
      </c>
      <c r="F71" s="31" t="s">
        <v>170</v>
      </c>
      <c r="G71" s="82">
        <v>41760</v>
      </c>
      <c r="H71" s="80">
        <v>15100</v>
      </c>
      <c r="I71" s="27">
        <v>0</v>
      </c>
      <c r="J71" s="27">
        <v>0</v>
      </c>
      <c r="K71" s="33">
        <f t="shared" si="11"/>
        <v>15100</v>
      </c>
      <c r="L71" s="144">
        <f>VLOOKUP(B71,'[1]stafF SEP,14'!$B$3:$AY$77,50,0)</f>
        <v>29</v>
      </c>
      <c r="M71" s="120">
        <f t="shared" si="12"/>
        <v>14597</v>
      </c>
      <c r="N71" s="109">
        <f t="shared" si="13"/>
        <v>0</v>
      </c>
      <c r="O71" s="109">
        <f t="shared" si="14"/>
        <v>0</v>
      </c>
      <c r="P71" s="110">
        <f t="shared" si="15"/>
        <v>14597</v>
      </c>
      <c r="Q71" s="106">
        <f t="shared" si="16"/>
        <v>0</v>
      </c>
      <c r="R71" s="101">
        <f t="shared" si="17"/>
        <v>0</v>
      </c>
      <c r="S71" s="111">
        <v>0</v>
      </c>
      <c r="T71" s="112" t="s">
        <v>179</v>
      </c>
      <c r="U71" s="124">
        <v>0</v>
      </c>
      <c r="V71" s="103">
        <f t="shared" si="18"/>
        <v>0</v>
      </c>
      <c r="W71" s="104">
        <f t="shared" si="19"/>
        <v>14597</v>
      </c>
      <c r="X71" s="94" t="s">
        <v>370</v>
      </c>
      <c r="Y71" s="136">
        <v>41919</v>
      </c>
      <c r="Z71" s="139" t="s">
        <v>396</v>
      </c>
      <c r="AA71" s="30" t="s">
        <v>198</v>
      </c>
      <c r="AB71" s="115" t="s">
        <v>198</v>
      </c>
      <c r="AC71" s="116" t="s">
        <v>179</v>
      </c>
    </row>
    <row r="72" spans="1:29" ht="15">
      <c r="A72" s="29">
        <f t="shared" si="20"/>
        <v>58</v>
      </c>
      <c r="B72" s="38" t="s">
        <v>76</v>
      </c>
      <c r="C72" s="29" t="s">
        <v>135</v>
      </c>
      <c r="D72" s="28" t="s">
        <v>135</v>
      </c>
      <c r="E72" s="28" t="s">
        <v>262</v>
      </c>
      <c r="F72" s="31" t="s">
        <v>171</v>
      </c>
      <c r="G72" s="82">
        <v>41760</v>
      </c>
      <c r="H72" s="80">
        <v>6600</v>
      </c>
      <c r="I72" s="27">
        <v>1900</v>
      </c>
      <c r="J72" s="88">
        <v>0</v>
      </c>
      <c r="K72" s="33">
        <f t="shared" si="11"/>
        <v>8500</v>
      </c>
      <c r="L72" s="144">
        <f>VLOOKUP(B72,'[1]stafF SEP,14'!$B$3:$AY$77,50,0)</f>
        <v>29.5</v>
      </c>
      <c r="M72" s="120">
        <f t="shared" si="12"/>
        <v>6490</v>
      </c>
      <c r="N72" s="109">
        <f t="shared" si="13"/>
        <v>1868</v>
      </c>
      <c r="O72" s="109">
        <f t="shared" si="14"/>
        <v>0</v>
      </c>
      <c r="P72" s="110">
        <f t="shared" si="15"/>
        <v>8358</v>
      </c>
      <c r="Q72" s="106">
        <f t="shared" si="16"/>
        <v>779</v>
      </c>
      <c r="R72" s="101">
        <f t="shared" si="17"/>
        <v>147</v>
      </c>
      <c r="S72" s="111">
        <v>0</v>
      </c>
      <c r="T72" s="112" t="s">
        <v>179</v>
      </c>
      <c r="U72" s="151">
        <v>0</v>
      </c>
      <c r="V72" s="103">
        <f t="shared" si="18"/>
        <v>926</v>
      </c>
      <c r="W72" s="104">
        <f t="shared" si="19"/>
        <v>7432</v>
      </c>
      <c r="X72" s="94" t="s">
        <v>371</v>
      </c>
      <c r="Y72" s="136">
        <v>41919</v>
      </c>
      <c r="Z72" s="139" t="s">
        <v>397</v>
      </c>
      <c r="AA72" s="30">
        <v>123</v>
      </c>
      <c r="AB72" s="115">
        <v>2015335102</v>
      </c>
      <c r="AC72" s="116" t="s">
        <v>179</v>
      </c>
    </row>
    <row r="73" spans="1:29" ht="15">
      <c r="A73" s="29">
        <f t="shared" si="20"/>
        <v>59</v>
      </c>
      <c r="B73" s="38" t="s">
        <v>87</v>
      </c>
      <c r="C73" s="29" t="s">
        <v>144</v>
      </c>
      <c r="D73" s="29" t="s">
        <v>144</v>
      </c>
      <c r="E73" s="28" t="s">
        <v>275</v>
      </c>
      <c r="F73" s="31" t="s">
        <v>203</v>
      </c>
      <c r="G73" s="82">
        <v>41760</v>
      </c>
      <c r="H73" s="80">
        <v>6000</v>
      </c>
      <c r="I73" s="88">
        <v>0</v>
      </c>
      <c r="J73" s="88">
        <v>0</v>
      </c>
      <c r="K73" s="33">
        <f t="shared" si="11"/>
        <v>6000</v>
      </c>
      <c r="L73" s="144">
        <f>VLOOKUP(B73,'[1]stafF SEP,14'!$B$3:$AY$77,50,0)</f>
        <v>30</v>
      </c>
      <c r="M73" s="120">
        <f t="shared" si="12"/>
        <v>6000</v>
      </c>
      <c r="N73" s="109">
        <f t="shared" si="13"/>
        <v>0</v>
      </c>
      <c r="O73" s="109">
        <f t="shared" si="14"/>
        <v>0</v>
      </c>
      <c r="P73" s="110">
        <f t="shared" si="15"/>
        <v>6000</v>
      </c>
      <c r="Q73" s="106">
        <f t="shared" si="16"/>
        <v>0</v>
      </c>
      <c r="R73" s="101">
        <f t="shared" si="17"/>
        <v>105</v>
      </c>
      <c r="S73" s="111">
        <v>0</v>
      </c>
      <c r="T73" s="112" t="s">
        <v>179</v>
      </c>
      <c r="U73" s="113">
        <v>0</v>
      </c>
      <c r="V73" s="103">
        <f t="shared" si="18"/>
        <v>105</v>
      </c>
      <c r="W73" s="104">
        <f t="shared" si="19"/>
        <v>5895</v>
      </c>
      <c r="X73" s="94" t="s">
        <v>381</v>
      </c>
      <c r="Y73" s="136">
        <v>41919</v>
      </c>
      <c r="Z73" s="139" t="s">
        <v>395</v>
      </c>
      <c r="AA73" s="30" t="s">
        <v>198</v>
      </c>
      <c r="AB73" s="115">
        <v>2015327082</v>
      </c>
      <c r="AC73" s="116" t="s">
        <v>179</v>
      </c>
    </row>
    <row r="74" spans="1:29" ht="15">
      <c r="A74" s="29">
        <f t="shared" si="20"/>
        <v>60</v>
      </c>
      <c r="B74" s="38" t="s">
        <v>77</v>
      </c>
      <c r="C74" s="29" t="s">
        <v>125</v>
      </c>
      <c r="D74" s="29" t="s">
        <v>125</v>
      </c>
      <c r="E74" s="28" t="s">
        <v>263</v>
      </c>
      <c r="F74" s="31" t="s">
        <v>170</v>
      </c>
      <c r="G74" s="82">
        <v>41760</v>
      </c>
      <c r="H74" s="80">
        <v>6600</v>
      </c>
      <c r="I74" s="27">
        <v>1900</v>
      </c>
      <c r="J74" s="88">
        <v>0</v>
      </c>
      <c r="K74" s="33">
        <f t="shared" si="11"/>
        <v>8500</v>
      </c>
      <c r="L74" s="144">
        <f>VLOOKUP(B74,'[1]stafF SEP,14'!$B$3:$AY$77,50,0)</f>
        <v>29</v>
      </c>
      <c r="M74" s="120">
        <f t="shared" si="12"/>
        <v>6380</v>
      </c>
      <c r="N74" s="109">
        <f t="shared" si="13"/>
        <v>1837</v>
      </c>
      <c r="O74" s="109">
        <f t="shared" si="14"/>
        <v>0</v>
      </c>
      <c r="P74" s="110">
        <f t="shared" si="15"/>
        <v>8217</v>
      </c>
      <c r="Q74" s="106">
        <f t="shared" si="16"/>
        <v>766</v>
      </c>
      <c r="R74" s="101">
        <f t="shared" si="17"/>
        <v>144</v>
      </c>
      <c r="S74" s="111">
        <v>0</v>
      </c>
      <c r="T74" s="112" t="s">
        <v>179</v>
      </c>
      <c r="U74" s="151">
        <v>0</v>
      </c>
      <c r="V74" s="103">
        <f t="shared" si="18"/>
        <v>910</v>
      </c>
      <c r="W74" s="104">
        <f t="shared" si="19"/>
        <v>7307</v>
      </c>
      <c r="X74" s="94" t="s">
        <v>372</v>
      </c>
      <c r="Y74" s="136">
        <v>41919</v>
      </c>
      <c r="Z74" s="139" t="s">
        <v>397</v>
      </c>
      <c r="AA74" s="30">
        <v>124</v>
      </c>
      <c r="AB74" s="115">
        <v>2015327068</v>
      </c>
      <c r="AC74" s="116" t="s">
        <v>179</v>
      </c>
    </row>
    <row r="75" spans="1:29" ht="15">
      <c r="A75" s="29">
        <f t="shared" si="20"/>
        <v>61</v>
      </c>
      <c r="B75" s="38" t="s">
        <v>78</v>
      </c>
      <c r="C75" s="29" t="s">
        <v>136</v>
      </c>
      <c r="D75" s="29" t="s">
        <v>136</v>
      </c>
      <c r="E75" s="28" t="s">
        <v>264</v>
      </c>
      <c r="F75" s="31" t="s">
        <v>172</v>
      </c>
      <c r="G75" s="82">
        <v>41760</v>
      </c>
      <c r="H75" s="80">
        <v>6600</v>
      </c>
      <c r="I75" s="27">
        <v>2400</v>
      </c>
      <c r="J75" s="27">
        <v>1000</v>
      </c>
      <c r="K75" s="33">
        <f t="shared" si="11"/>
        <v>10000</v>
      </c>
      <c r="L75" s="144">
        <f>VLOOKUP(B75,'[1]stafF SEP,14'!$B$3:$AY$77,50,0)</f>
        <v>30</v>
      </c>
      <c r="M75" s="120">
        <f t="shared" si="12"/>
        <v>6600</v>
      </c>
      <c r="N75" s="109">
        <f t="shared" si="13"/>
        <v>2400</v>
      </c>
      <c r="O75" s="109">
        <f t="shared" si="14"/>
        <v>1000</v>
      </c>
      <c r="P75" s="110">
        <f t="shared" si="15"/>
        <v>10000</v>
      </c>
      <c r="Q75" s="106">
        <f t="shared" si="16"/>
        <v>792</v>
      </c>
      <c r="R75" s="101">
        <f t="shared" si="17"/>
        <v>175</v>
      </c>
      <c r="S75" s="111">
        <v>0</v>
      </c>
      <c r="T75" s="112" t="s">
        <v>179</v>
      </c>
      <c r="U75" s="151">
        <v>0</v>
      </c>
      <c r="V75" s="103">
        <f t="shared" si="18"/>
        <v>967</v>
      </c>
      <c r="W75" s="104">
        <f t="shared" si="19"/>
        <v>9033</v>
      </c>
      <c r="X75" s="94" t="s">
        <v>373</v>
      </c>
      <c r="Y75" s="136">
        <v>41919</v>
      </c>
      <c r="Z75" s="139" t="s">
        <v>397</v>
      </c>
      <c r="AA75" s="30">
        <v>125</v>
      </c>
      <c r="AB75" s="115">
        <v>2015327792</v>
      </c>
      <c r="AC75" s="116" t="s">
        <v>179</v>
      </c>
    </row>
    <row r="76" spans="1:29" ht="15">
      <c r="A76" s="29">
        <f t="shared" si="20"/>
        <v>62</v>
      </c>
      <c r="B76" s="38" t="s">
        <v>79</v>
      </c>
      <c r="C76" s="29" t="s">
        <v>137</v>
      </c>
      <c r="D76" s="29" t="s">
        <v>137</v>
      </c>
      <c r="E76" s="28" t="s">
        <v>265</v>
      </c>
      <c r="F76" s="31" t="s">
        <v>171</v>
      </c>
      <c r="G76" s="82" t="s">
        <v>314</v>
      </c>
      <c r="H76" s="80">
        <v>6600</v>
      </c>
      <c r="I76" s="27">
        <v>1900</v>
      </c>
      <c r="J76" s="88">
        <v>0</v>
      </c>
      <c r="K76" s="33">
        <f t="shared" si="11"/>
        <v>8500</v>
      </c>
      <c r="L76" s="144">
        <f>VLOOKUP(B76,'[1]stafF SEP,14'!$B$3:$AY$77,50,0)</f>
        <v>30</v>
      </c>
      <c r="M76" s="120">
        <f t="shared" si="12"/>
        <v>6600</v>
      </c>
      <c r="N76" s="109">
        <f t="shared" si="13"/>
        <v>1900</v>
      </c>
      <c r="O76" s="109">
        <f t="shared" si="14"/>
        <v>0</v>
      </c>
      <c r="P76" s="110">
        <f t="shared" si="15"/>
        <v>8500</v>
      </c>
      <c r="Q76" s="106">
        <f t="shared" si="16"/>
        <v>792</v>
      </c>
      <c r="R76" s="101">
        <f t="shared" si="17"/>
        <v>149</v>
      </c>
      <c r="S76" s="111">
        <v>0</v>
      </c>
      <c r="T76" s="112" t="s">
        <v>179</v>
      </c>
      <c r="U76" s="151">
        <v>0</v>
      </c>
      <c r="V76" s="103">
        <f t="shared" si="18"/>
        <v>941</v>
      </c>
      <c r="W76" s="104">
        <f t="shared" si="19"/>
        <v>7559</v>
      </c>
      <c r="X76" s="94" t="s">
        <v>374</v>
      </c>
      <c r="Y76" s="136">
        <v>41919</v>
      </c>
      <c r="Z76" s="139" t="s">
        <v>397</v>
      </c>
      <c r="AA76" s="30">
        <v>126</v>
      </c>
      <c r="AB76" s="115">
        <v>2015327016</v>
      </c>
      <c r="AC76" s="116" t="s">
        <v>179</v>
      </c>
    </row>
    <row r="77" spans="1:29" ht="15">
      <c r="A77" s="29">
        <f t="shared" si="20"/>
        <v>63</v>
      </c>
      <c r="B77" s="38" t="s">
        <v>88</v>
      </c>
      <c r="C77" s="29" t="s">
        <v>321</v>
      </c>
      <c r="D77" s="29" t="s">
        <v>421</v>
      </c>
      <c r="E77" s="28" t="s">
        <v>276</v>
      </c>
      <c r="F77" s="31" t="s">
        <v>203</v>
      </c>
      <c r="G77" s="85" t="s">
        <v>319</v>
      </c>
      <c r="H77" s="30">
        <v>6500</v>
      </c>
      <c r="I77" s="88">
        <v>0</v>
      </c>
      <c r="J77" s="88">
        <v>0</v>
      </c>
      <c r="K77" s="32">
        <f t="shared" si="11"/>
        <v>6500</v>
      </c>
      <c r="L77" s="144">
        <f>VLOOKUP(B77,'[1]stafF SEP,14'!$B$3:$AY$77,50,0)</f>
        <v>19</v>
      </c>
      <c r="M77" s="120">
        <f t="shared" si="12"/>
        <v>4117</v>
      </c>
      <c r="N77" s="109">
        <f t="shared" si="13"/>
        <v>0</v>
      </c>
      <c r="O77" s="109">
        <f t="shared" si="14"/>
        <v>0</v>
      </c>
      <c r="P77" s="110">
        <f t="shared" si="15"/>
        <v>4117</v>
      </c>
      <c r="Q77" s="106">
        <f t="shared" si="16"/>
        <v>0</v>
      </c>
      <c r="R77" s="101">
        <f t="shared" si="17"/>
        <v>73</v>
      </c>
      <c r="S77" s="111">
        <v>0</v>
      </c>
      <c r="T77" s="112" t="s">
        <v>179</v>
      </c>
      <c r="U77" s="113">
        <v>0</v>
      </c>
      <c r="V77" s="103">
        <f t="shared" si="18"/>
        <v>73</v>
      </c>
      <c r="W77" s="104">
        <f t="shared" si="19"/>
        <v>4044</v>
      </c>
      <c r="X77" s="94" t="s">
        <v>382</v>
      </c>
      <c r="Y77" s="136">
        <v>41919</v>
      </c>
      <c r="Z77" s="139" t="s">
        <v>395</v>
      </c>
      <c r="AA77" s="30" t="s">
        <v>198</v>
      </c>
      <c r="AB77" s="115">
        <v>2015327003</v>
      </c>
      <c r="AC77" s="116" t="s">
        <v>179</v>
      </c>
    </row>
    <row r="78" spans="1:29" ht="15">
      <c r="A78" s="29">
        <f t="shared" si="20"/>
        <v>64</v>
      </c>
      <c r="B78" s="38" t="s">
        <v>80</v>
      </c>
      <c r="C78" s="29" t="s">
        <v>138</v>
      </c>
      <c r="D78" s="29" t="s">
        <v>419</v>
      </c>
      <c r="E78" s="28" t="s">
        <v>266</v>
      </c>
      <c r="F78" s="31" t="s">
        <v>173</v>
      </c>
      <c r="G78" s="85" t="s">
        <v>315</v>
      </c>
      <c r="H78" s="30">
        <v>6600</v>
      </c>
      <c r="I78" s="27">
        <v>2400</v>
      </c>
      <c r="J78" s="27">
        <v>1000</v>
      </c>
      <c r="K78" s="32">
        <f t="shared" si="11"/>
        <v>10000</v>
      </c>
      <c r="L78" s="144">
        <f>VLOOKUP(B78,'[1]stafF SEP,14'!$B$3:$AY$77,50,0)</f>
        <v>30</v>
      </c>
      <c r="M78" s="120">
        <f t="shared" si="12"/>
        <v>6600</v>
      </c>
      <c r="N78" s="109">
        <f t="shared" si="13"/>
        <v>2400</v>
      </c>
      <c r="O78" s="109">
        <f t="shared" si="14"/>
        <v>1000</v>
      </c>
      <c r="P78" s="110">
        <f t="shared" si="15"/>
        <v>10000</v>
      </c>
      <c r="Q78" s="106">
        <f t="shared" si="16"/>
        <v>792</v>
      </c>
      <c r="R78" s="101">
        <f t="shared" si="17"/>
        <v>175</v>
      </c>
      <c r="S78" s="111">
        <v>0</v>
      </c>
      <c r="T78" s="112" t="s">
        <v>179</v>
      </c>
      <c r="U78" s="151">
        <v>0</v>
      </c>
      <c r="V78" s="103">
        <f t="shared" si="18"/>
        <v>967</v>
      </c>
      <c r="W78" s="104">
        <f t="shared" si="19"/>
        <v>9033</v>
      </c>
      <c r="X78" s="94" t="s">
        <v>383</v>
      </c>
      <c r="Y78" s="136">
        <v>41919</v>
      </c>
      <c r="Z78" s="139" t="s">
        <v>397</v>
      </c>
      <c r="AA78" s="30">
        <v>127</v>
      </c>
      <c r="AB78" s="115">
        <v>2015326972</v>
      </c>
      <c r="AC78" s="116" t="s">
        <v>179</v>
      </c>
    </row>
    <row r="79" spans="1:29" ht="15">
      <c r="A79" s="29">
        <f t="shared" si="20"/>
        <v>65</v>
      </c>
      <c r="B79" s="38" t="s">
        <v>81</v>
      </c>
      <c r="C79" s="29" t="s">
        <v>139</v>
      </c>
      <c r="D79" s="29" t="s">
        <v>420</v>
      </c>
      <c r="E79" s="28" t="s">
        <v>267</v>
      </c>
      <c r="F79" s="31" t="s">
        <v>174</v>
      </c>
      <c r="G79" s="85" t="s">
        <v>316</v>
      </c>
      <c r="H79" s="30">
        <v>8000</v>
      </c>
      <c r="I79" s="27">
        <v>3500</v>
      </c>
      <c r="J79" s="27">
        <v>1500</v>
      </c>
      <c r="K79" s="32">
        <f>SUM(H79:J79)</f>
        <v>13000</v>
      </c>
      <c r="L79" s="144">
        <f>VLOOKUP(B79,'[1]stafF SEP,14'!$B$3:$AY$77,50,0)</f>
        <v>30</v>
      </c>
      <c r="M79" s="120">
        <f>ROUND(H79/$J$10*L79,0)</f>
        <v>8000</v>
      </c>
      <c r="N79" s="109">
        <f t="shared" si="13"/>
        <v>3500</v>
      </c>
      <c r="O79" s="109">
        <f t="shared" si="14"/>
        <v>1500</v>
      </c>
      <c r="P79" s="110">
        <f>SUM(M79:O79)</f>
        <v>13000</v>
      </c>
      <c r="Q79" s="106">
        <f t="shared" si="16"/>
        <v>960</v>
      </c>
      <c r="R79" s="101">
        <f t="shared" si="17"/>
        <v>228</v>
      </c>
      <c r="S79" s="111">
        <v>0</v>
      </c>
      <c r="T79" s="112" t="s">
        <v>179</v>
      </c>
      <c r="U79" s="151">
        <v>0</v>
      </c>
      <c r="V79" s="103">
        <f>SUM(Q79:U79)</f>
        <v>1188</v>
      </c>
      <c r="W79" s="104">
        <f>P79-V79</f>
        <v>11812</v>
      </c>
      <c r="X79" s="94" t="s">
        <v>375</v>
      </c>
      <c r="Y79" s="136">
        <v>41919</v>
      </c>
      <c r="Z79" s="139" t="s">
        <v>397</v>
      </c>
      <c r="AA79" s="30">
        <v>128</v>
      </c>
      <c r="AB79" s="115">
        <v>2015326949</v>
      </c>
      <c r="AC79" s="116" t="s">
        <v>179</v>
      </c>
    </row>
    <row r="80" spans="1:29" ht="15">
      <c r="A80" s="29">
        <f>IF(ISBLANK(B80)," ",A79+1)</f>
        <v>66</v>
      </c>
      <c r="B80" s="38" t="s">
        <v>200</v>
      </c>
      <c r="C80" s="29" t="s">
        <v>390</v>
      </c>
      <c r="D80" s="29" t="s">
        <v>429</v>
      </c>
      <c r="E80" s="28" t="s">
        <v>268</v>
      </c>
      <c r="F80" s="31" t="s">
        <v>188</v>
      </c>
      <c r="G80" s="85" t="s">
        <v>317</v>
      </c>
      <c r="H80" s="38">
        <v>7000</v>
      </c>
      <c r="I80" s="27">
        <v>3500</v>
      </c>
      <c r="J80" s="27">
        <v>1500</v>
      </c>
      <c r="K80" s="32">
        <f>SUM(H80:J80)</f>
        <v>12000</v>
      </c>
      <c r="L80" s="144">
        <f>VLOOKUP(B80,'[1]stafF SEP,14'!$B$3:$AY$77,50,0)</f>
        <v>30</v>
      </c>
      <c r="M80" s="120">
        <f>ROUND(H80/$J$10*L80,0)</f>
        <v>7000</v>
      </c>
      <c r="N80" s="109">
        <f t="shared" si="13"/>
        <v>3500</v>
      </c>
      <c r="O80" s="109">
        <f t="shared" si="14"/>
        <v>1500</v>
      </c>
      <c r="P80" s="110">
        <f>SUM(M80:O80)</f>
        <v>12000</v>
      </c>
      <c r="Q80" s="106">
        <f t="shared" si="16"/>
        <v>840</v>
      </c>
      <c r="R80" s="101">
        <f t="shared" si="17"/>
        <v>210</v>
      </c>
      <c r="S80" s="111">
        <v>0</v>
      </c>
      <c r="T80" s="112" t="s">
        <v>179</v>
      </c>
      <c r="U80" s="114">
        <v>768</v>
      </c>
      <c r="V80" s="103">
        <f>SUM(Q80:U80)</f>
        <v>1818</v>
      </c>
      <c r="W80" s="104">
        <f>P80-V80</f>
        <v>10182</v>
      </c>
      <c r="X80" s="95" t="s">
        <v>391</v>
      </c>
      <c r="Y80" s="136">
        <v>41919</v>
      </c>
      <c r="Z80" s="139" t="s">
        <v>397</v>
      </c>
      <c r="AA80" s="30">
        <v>129</v>
      </c>
      <c r="AB80" s="115">
        <v>1114158864</v>
      </c>
      <c r="AC80" s="116" t="s">
        <v>394</v>
      </c>
    </row>
    <row r="81" spans="1:29" ht="15">
      <c r="A81" s="29">
        <f>IF(ISBLANK(B81)," ",A80+1)</f>
        <v>67</v>
      </c>
      <c r="B81" s="89" t="s">
        <v>201</v>
      </c>
      <c r="C81" s="149" t="s">
        <v>205</v>
      </c>
      <c r="D81" s="150" t="s">
        <v>205</v>
      </c>
      <c r="E81" s="81" t="s">
        <v>269</v>
      </c>
      <c r="F81" s="29" t="s">
        <v>202</v>
      </c>
      <c r="G81" s="86" t="s">
        <v>318</v>
      </c>
      <c r="H81" s="30">
        <v>6500</v>
      </c>
      <c r="I81" s="88">
        <v>0</v>
      </c>
      <c r="J81" s="88">
        <v>0</v>
      </c>
      <c r="K81" s="32">
        <f>SUM(H81:J81)</f>
        <v>6500</v>
      </c>
      <c r="L81" s="144">
        <f>VLOOKUP(B81,'[1]stafF SEP,14'!$B$3:$AY$77,50,0)</f>
        <v>29</v>
      </c>
      <c r="M81" s="120">
        <f>ROUND(H81/$J$10*L81,0)</f>
        <v>6283</v>
      </c>
      <c r="N81" s="109">
        <f t="shared" si="13"/>
        <v>0</v>
      </c>
      <c r="O81" s="109">
        <f t="shared" si="14"/>
        <v>0</v>
      </c>
      <c r="P81" s="110">
        <f>SUM(M81:O81)</f>
        <v>6283</v>
      </c>
      <c r="Q81" s="106">
        <f t="shared" si="16"/>
        <v>0</v>
      </c>
      <c r="R81" s="101">
        <f t="shared" si="17"/>
        <v>110</v>
      </c>
      <c r="S81" s="111">
        <v>0</v>
      </c>
      <c r="T81" s="112" t="s">
        <v>179</v>
      </c>
      <c r="U81" s="113">
        <v>0</v>
      </c>
      <c r="V81" s="103">
        <f>SUM(Q81:U81)</f>
        <v>110</v>
      </c>
      <c r="W81" s="104">
        <f>P81-V81</f>
        <v>6173</v>
      </c>
      <c r="X81" s="95" t="s">
        <v>392</v>
      </c>
      <c r="Y81" s="136">
        <v>41919</v>
      </c>
      <c r="Z81" s="139" t="s">
        <v>395</v>
      </c>
      <c r="AA81" s="30" t="s">
        <v>198</v>
      </c>
      <c r="AB81" s="115">
        <v>2015399511</v>
      </c>
      <c r="AC81" s="116" t="s">
        <v>179</v>
      </c>
    </row>
    <row r="82" spans="1:29" ht="15.75" thickBot="1">
      <c r="A82" s="29">
        <f>IF(ISBLANK(B82)," ",A81+1)</f>
        <v>68</v>
      </c>
      <c r="B82" s="89" t="s">
        <v>320</v>
      </c>
      <c r="C82" s="29" t="s">
        <v>322</v>
      </c>
      <c r="D82" s="29" t="s">
        <v>322</v>
      </c>
      <c r="E82" s="87" t="s">
        <v>323</v>
      </c>
      <c r="F82" s="29" t="s">
        <v>324</v>
      </c>
      <c r="G82" s="86">
        <v>41852</v>
      </c>
      <c r="H82" s="32">
        <v>6600</v>
      </c>
      <c r="I82" s="30">
        <v>2000</v>
      </c>
      <c r="J82" s="30">
        <v>1400</v>
      </c>
      <c r="K82" s="32">
        <f>SUM(H82:J82)</f>
        <v>10000</v>
      </c>
      <c r="L82" s="144">
        <f>VLOOKUP(B82,'[1]stafF SEP,14'!$B$3:$AY$77,50,0)</f>
        <v>30</v>
      </c>
      <c r="M82" s="120">
        <f>ROUND(H82/$J$10*L82,0)</f>
        <v>6600</v>
      </c>
      <c r="N82" s="109">
        <f t="shared" si="13"/>
        <v>2000</v>
      </c>
      <c r="O82" s="109">
        <f t="shared" si="14"/>
        <v>1400</v>
      </c>
      <c r="P82" s="110">
        <f>SUM(M82:O82)</f>
        <v>10000</v>
      </c>
      <c r="Q82" s="106">
        <f t="shared" si="16"/>
        <v>792</v>
      </c>
      <c r="R82" s="101">
        <f t="shared" si="17"/>
        <v>175</v>
      </c>
      <c r="S82" s="111">
        <v>0</v>
      </c>
      <c r="T82" s="112" t="s">
        <v>179</v>
      </c>
      <c r="U82" s="113">
        <v>0</v>
      </c>
      <c r="V82" s="103">
        <f>SUM(Q82:U82)</f>
        <v>967</v>
      </c>
      <c r="W82" s="104">
        <f>P82-V82</f>
        <v>9033</v>
      </c>
      <c r="X82" s="95" t="s">
        <v>393</v>
      </c>
      <c r="Y82" s="136">
        <v>41919</v>
      </c>
      <c r="Z82" s="139" t="s">
        <v>397</v>
      </c>
      <c r="AA82" s="30">
        <v>130</v>
      </c>
      <c r="AB82" s="115">
        <v>2015437330</v>
      </c>
      <c r="AC82" s="116" t="s">
        <v>179</v>
      </c>
    </row>
    <row r="83" spans="1:29" ht="15.75" thickBot="1">
      <c r="A83" s="146" t="s">
        <v>193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8"/>
      <c r="M83" s="117">
        <f ca="1">SUM(M15:OFFSET(M83,-1,0))</f>
        <v>608434</v>
      </c>
      <c r="N83" s="117">
        <f ca="1">SUM(N15:OFFSET(N83,-1,0))</f>
        <v>146512</v>
      </c>
      <c r="O83" s="117">
        <f ca="1">SUM(O15:OFFSET(O83,-1,0))</f>
        <v>43803</v>
      </c>
      <c r="P83" s="118">
        <f ca="1">SUM(P15:OFFSET(P83,-1,0))</f>
        <v>798749</v>
      </c>
      <c r="Q83" s="117">
        <f ca="1">SUM(Q15:OFFSET(Q83,-1,0))</f>
        <v>36105</v>
      </c>
      <c r="R83" s="117">
        <f ca="1">SUM(R15:OFFSET(R83,-1,0))</f>
        <v>8464</v>
      </c>
      <c r="S83" s="117">
        <f ca="1">SUM(S15:OFFSET(S83,-1,0))</f>
        <v>60500</v>
      </c>
      <c r="T83" s="117">
        <f ca="1">SUM(T15:OFFSET(T83,-1,0))</f>
        <v>6000</v>
      </c>
      <c r="U83" s="117">
        <f ca="1">SUM(U15:OFFSET(U83,-1,0))</f>
        <v>768</v>
      </c>
      <c r="V83" s="117">
        <f ca="1">SUM(V15:OFFSET(V83,-1,0))</f>
        <v>111837</v>
      </c>
      <c r="W83" s="117">
        <f ca="1">SUM(W15:OFFSET(W83,-1,0))</f>
        <v>686912</v>
      </c>
      <c r="X83" s="90"/>
      <c r="Y83" s="91"/>
      <c r="Z83" s="138"/>
      <c r="AA83" s="92"/>
      <c r="AB83" s="91"/>
      <c r="AC83" s="99"/>
    </row>
    <row r="85" ht="14.25">
      <c r="A85" s="6" t="s">
        <v>182</v>
      </c>
    </row>
    <row r="88" ht="14.25">
      <c r="H88" s="84"/>
    </row>
    <row r="89" ht="14.25">
      <c r="H89" s="84"/>
    </row>
    <row r="90" ht="14.25">
      <c r="H90" s="84"/>
    </row>
    <row r="91" ht="14.25">
      <c r="H91" s="84"/>
    </row>
    <row r="92" ht="14.25">
      <c r="H92" s="84"/>
    </row>
  </sheetData>
  <sheetProtection/>
  <autoFilter ref="A14:AC83">
    <sortState ref="A15:AC92">
      <sortCondition sortBy="value" ref="B15:B92"/>
    </sortState>
  </autoFilter>
  <mergeCells count="3">
    <mergeCell ref="H12:L12"/>
    <mergeCell ref="M12:P12"/>
    <mergeCell ref="Q12:V12"/>
  </mergeCells>
  <printOptions/>
  <pageMargins left="0.25" right="0.25" top="0.75" bottom="0.75" header="0.3" footer="0.3"/>
  <pageSetup fitToHeight="0" fitToWidth="1" horizontalDpi="600" verticalDpi="600" orientation="landscape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2" width="9.140625" style="122" customWidth="1"/>
    <col min="3" max="3" width="15.57421875" style="122" customWidth="1"/>
    <col min="4" max="4" width="5.7109375" style="122" customWidth="1"/>
    <col min="5" max="5" width="11.140625" style="122" customWidth="1"/>
    <col min="6" max="9" width="9.140625" style="122" customWidth="1"/>
    <col min="10" max="10" width="12.00390625" style="122" customWidth="1"/>
    <col min="11" max="12" width="9.140625" style="122" customWidth="1"/>
    <col min="13" max="13" width="12.421875" style="122" customWidth="1"/>
    <col min="14" max="14" width="23.8515625" style="122" customWidth="1"/>
    <col min="15" max="15" width="15.140625" style="122" customWidth="1"/>
    <col min="16" max="16384" width="9.140625" style="122" customWidth="1"/>
  </cols>
  <sheetData>
    <row r="1" spans="1:15" ht="15.75">
      <c r="A1" s="127"/>
      <c r="B1" s="255" t="s">
        <v>306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38.25">
      <c r="A2" s="127"/>
      <c r="B2" s="127"/>
      <c r="C2" s="127"/>
      <c r="D2" s="127"/>
      <c r="E2" s="127"/>
      <c r="F2" s="256" t="str">
        <f>CONCATENATE("Wage Slip For The Month of  ",TEXT(N4,"MMM"),"'",TEXT(N4,"YY"))</f>
        <v>Wage Slip For The Month of  Sep'14</v>
      </c>
      <c r="G2" s="256"/>
      <c r="H2" s="256"/>
      <c r="I2" s="256"/>
      <c r="J2" s="128"/>
      <c r="K2" s="127"/>
      <c r="L2" s="127"/>
      <c r="M2" s="127"/>
      <c r="N2" s="129" t="s">
        <v>307</v>
      </c>
      <c r="O2" s="130" t="str">
        <f>'WAGES Sep''14'!Q5</f>
        <v>Civil Services Officers' Institute</v>
      </c>
    </row>
    <row r="3" spans="1:15" ht="12.75">
      <c r="A3" s="127"/>
      <c r="B3" s="127"/>
      <c r="C3" s="127"/>
      <c r="D3" s="127"/>
      <c r="E3" s="127"/>
      <c r="F3" s="131" t="s">
        <v>308</v>
      </c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5">
      <c r="A4" s="132"/>
      <c r="B4" s="39" t="s">
        <v>277</v>
      </c>
      <c r="C4" s="250" t="str">
        <f>VLOOKUP($C$7,'WAGES Sep''14'!B15:C81,2,0)</f>
        <v>RAJ KUMAR MAURYA</v>
      </c>
      <c r="D4" s="251"/>
      <c r="E4" s="252"/>
      <c r="F4" s="39"/>
      <c r="G4" s="229" t="s">
        <v>278</v>
      </c>
      <c r="H4" s="229"/>
      <c r="I4" s="257" t="str">
        <f>VLOOKUP($C$7,'WAGES Sep''14'!B15:F81,4,0)</f>
        <v>MR. MEWA LAL MAURYA</v>
      </c>
      <c r="J4" s="258"/>
      <c r="K4" s="258"/>
      <c r="L4" s="259"/>
      <c r="M4" s="39" t="s">
        <v>279</v>
      </c>
      <c r="N4" s="260">
        <v>41912</v>
      </c>
      <c r="O4" s="261"/>
    </row>
    <row r="5" spans="1:15" ht="14.25">
      <c r="A5" s="127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4.25">
      <c r="A6" s="127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ht="15">
      <c r="A7" s="133"/>
      <c r="B7" s="44" t="s">
        <v>280</v>
      </c>
      <c r="C7" s="76" t="s">
        <v>201</v>
      </c>
      <c r="D7" s="45"/>
      <c r="E7" s="46"/>
      <c r="F7" s="47"/>
      <c r="G7" s="247"/>
      <c r="H7" s="247"/>
      <c r="I7" s="248"/>
      <c r="J7" s="249"/>
      <c r="K7" s="47"/>
      <c r="L7" s="48"/>
      <c r="M7" s="44" t="s">
        <v>309</v>
      </c>
      <c r="N7" s="46">
        <f>VLOOKUP($C$7,'WAGES Sep''14'!B15:X81,22,0)</f>
        <v>6173</v>
      </c>
      <c r="O7" s="47"/>
    </row>
    <row r="8" spans="1:15" ht="14.25">
      <c r="A8" s="127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1:15" ht="15">
      <c r="A9" s="132"/>
      <c r="B9" s="40" t="s">
        <v>281</v>
      </c>
      <c r="C9" s="250" t="str">
        <f>VLOOKUP($C$7,'WAGES Sep''14'!B15:AB81,25,0)</f>
        <v>NO</v>
      </c>
      <c r="D9" s="251"/>
      <c r="E9" s="252"/>
      <c r="F9" s="39"/>
      <c r="G9" s="229" t="s">
        <v>282</v>
      </c>
      <c r="H9" s="229"/>
      <c r="I9" s="250" t="str">
        <f>VLOOKUP($C$7,'WAGES Sep''14'!B15:AC81,26,0)</f>
        <v>N/A</v>
      </c>
      <c r="J9" s="251"/>
      <c r="K9" s="252"/>
      <c r="L9" s="39"/>
      <c r="M9" s="39"/>
      <c r="N9" s="253"/>
      <c r="O9" s="254"/>
    </row>
    <row r="10" spans="1:15" ht="14.25">
      <c r="A10" s="127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 ht="15.75">
      <c r="A11" s="133"/>
      <c r="B11" s="49" t="s">
        <v>283</v>
      </c>
      <c r="C11" s="50"/>
      <c r="D11" s="50"/>
      <c r="E11" s="238" t="s">
        <v>284</v>
      </c>
      <c r="F11" s="239"/>
      <c r="G11" s="240"/>
      <c r="H11" s="240"/>
      <c r="I11" s="123"/>
      <c r="J11" s="241" t="s">
        <v>285</v>
      </c>
      <c r="K11" s="241"/>
      <c r="L11" s="50"/>
      <c r="M11" s="51"/>
      <c r="N11" s="242" t="s">
        <v>286</v>
      </c>
      <c r="O11" s="243"/>
    </row>
    <row r="12" spans="1:15" ht="15">
      <c r="A12" s="127"/>
      <c r="B12" s="40" t="s">
        <v>287</v>
      </c>
      <c r="C12" s="52" t="str">
        <f>VLOOKUP($C$7,'WAGES Sep''14'!B15:H81,6,0)</f>
        <v>17.07.2014</v>
      </c>
      <c r="D12" s="53"/>
      <c r="E12" s="40" t="s">
        <v>287</v>
      </c>
      <c r="F12" s="54">
        <f>VLOOKUP($C$7,'WAGES Sep''14'!B15:M81,11,0)</f>
        <v>29</v>
      </c>
      <c r="G12" s="55"/>
      <c r="H12" s="56"/>
      <c r="I12" s="57" t="s">
        <v>288</v>
      </c>
      <c r="J12" s="58">
        <f>VLOOKUP($C$7,'WAGES Sep''14'!B15:R81,16,0)</f>
        <v>0</v>
      </c>
      <c r="K12" s="244" t="s">
        <v>196</v>
      </c>
      <c r="L12" s="244"/>
      <c r="M12" s="58">
        <f>VLOOKUP($C$7,'WAGES Sep''14'!B15:S81,17,0)</f>
        <v>110</v>
      </c>
      <c r="N12" s="57" t="s">
        <v>289</v>
      </c>
      <c r="O12" s="58">
        <f>VLOOKUP($C$7,'WAGES Sep''14'!B15:P81,14,0)</f>
        <v>0</v>
      </c>
    </row>
    <row r="13" spans="1:15" ht="15">
      <c r="A13" s="127"/>
      <c r="B13" s="44" t="s">
        <v>14</v>
      </c>
      <c r="C13" s="59">
        <f>VLOOKUP($C$7,'WAGES Sep''14'!B15:I81,7,0)</f>
        <v>6500</v>
      </c>
      <c r="D13" s="60"/>
      <c r="E13" s="44" t="s">
        <v>14</v>
      </c>
      <c r="F13" s="62">
        <f>VLOOKUP($C$7,'WAGES Sep''14'!B15:N81,12,0)</f>
        <v>6283</v>
      </c>
      <c r="G13" s="63"/>
      <c r="H13" s="64"/>
      <c r="I13" s="126" t="s">
        <v>290</v>
      </c>
      <c r="J13" s="62">
        <f>VLOOKUP($C$7,'WAGES Sep''14'!B15:Q81,15,0)</f>
        <v>6283</v>
      </c>
      <c r="K13" s="244" t="s">
        <v>181</v>
      </c>
      <c r="L13" s="244"/>
      <c r="M13" s="58" t="str">
        <f>VLOOKUP($C$7,'WAGES Sep''14'!B15:U81,19,0)</f>
        <v>-</v>
      </c>
      <c r="N13" s="65"/>
      <c r="O13" s="65"/>
    </row>
    <row r="14" spans="1:15" ht="60">
      <c r="A14" s="127"/>
      <c r="B14" s="66" t="s">
        <v>291</v>
      </c>
      <c r="C14" s="245">
        <f>VLOOKUP($C$7,'WAGES Sep''14'!B15:J81,8,0)</f>
        <v>0</v>
      </c>
      <c r="D14" s="246"/>
      <c r="E14" s="66" t="s">
        <v>291</v>
      </c>
      <c r="F14" s="54">
        <f>VLOOKUP($C$7,'WAGES Sep''14'!B15:O81,12,0)</f>
        <v>6283</v>
      </c>
      <c r="G14" s="67"/>
      <c r="H14" s="56"/>
      <c r="I14" s="57" t="s">
        <v>197</v>
      </c>
      <c r="J14" s="78">
        <f>VLOOKUP($C$7,'WAGES Sep''14'!B15:T81,18,0)</f>
        <v>0</v>
      </c>
      <c r="K14" s="69"/>
      <c r="L14" s="56"/>
      <c r="M14" s="56"/>
      <c r="N14" s="57" t="s">
        <v>292</v>
      </c>
      <c r="O14" s="58">
        <f>VLOOKUP($C$7,'WAGES Sep''14'!B15:V81,20,0)</f>
        <v>0</v>
      </c>
    </row>
    <row r="15" spans="1:15" ht="15">
      <c r="A15" s="127"/>
      <c r="B15" s="44" t="s">
        <v>293</v>
      </c>
      <c r="C15" s="230" t="s">
        <v>179</v>
      </c>
      <c r="D15" s="231"/>
      <c r="E15" s="44" t="s">
        <v>293</v>
      </c>
      <c r="F15" s="62"/>
      <c r="G15" s="77" t="s">
        <v>179</v>
      </c>
      <c r="H15" s="64"/>
      <c r="I15" s="65" t="s">
        <v>294</v>
      </c>
      <c r="J15" s="68">
        <v>0</v>
      </c>
      <c r="K15" s="70"/>
      <c r="L15" s="64"/>
      <c r="M15" s="64"/>
      <c r="N15" s="65"/>
      <c r="O15" s="65"/>
    </row>
    <row r="16" spans="1:15" ht="30">
      <c r="A16" s="127"/>
      <c r="B16" s="66" t="s">
        <v>295</v>
      </c>
      <c r="C16" s="227">
        <v>0</v>
      </c>
      <c r="D16" s="227"/>
      <c r="E16" s="66" t="s">
        <v>295</v>
      </c>
      <c r="F16" s="71">
        <v>0</v>
      </c>
      <c r="G16" s="67"/>
      <c r="H16" s="56"/>
      <c r="I16" s="57" t="s">
        <v>296</v>
      </c>
      <c r="J16" s="68">
        <v>0</v>
      </c>
      <c r="K16" s="69"/>
      <c r="L16" s="56"/>
      <c r="M16" s="56"/>
      <c r="N16" s="57" t="s">
        <v>297</v>
      </c>
      <c r="O16" s="68">
        <f>VLOOKUP($C$7,'WAGES Sep''14'!B15:W81,21,0)</f>
        <v>110</v>
      </c>
    </row>
    <row r="17" spans="1:15" ht="15">
      <c r="A17" s="127"/>
      <c r="B17" s="72" t="s">
        <v>298</v>
      </c>
      <c r="C17" s="232">
        <f>VLOOKUP($C$7,'WAGES Sep''14'!B15:L81,10,0)</f>
        <v>6500</v>
      </c>
      <c r="D17" s="233"/>
      <c r="E17" s="65"/>
      <c r="F17" s="73"/>
      <c r="G17" s="64"/>
      <c r="H17" s="64"/>
      <c r="I17" s="234" t="s">
        <v>299</v>
      </c>
      <c r="J17" s="234"/>
      <c r="K17" s="73"/>
      <c r="L17" s="64"/>
      <c r="M17" s="64"/>
      <c r="N17" s="65"/>
      <c r="O17" s="65"/>
    </row>
    <row r="18" spans="1:15" ht="30">
      <c r="A18" s="127"/>
      <c r="B18" s="66" t="s">
        <v>300</v>
      </c>
      <c r="C18" s="235">
        <f>VLOOKUP($C$7,'WAGES Sep''14'!B15:L81,10,0)</f>
        <v>6500</v>
      </c>
      <c r="D18" s="236"/>
      <c r="E18" s="57"/>
      <c r="F18" s="69"/>
      <c r="G18" s="56"/>
      <c r="H18" s="56"/>
      <c r="I18" s="57" t="s">
        <v>301</v>
      </c>
      <c r="J18" s="57"/>
      <c r="K18" s="69"/>
      <c r="L18" s="56"/>
      <c r="M18" s="56"/>
      <c r="N18" s="57"/>
      <c r="O18" s="57"/>
    </row>
    <row r="19" spans="1:15" ht="14.25">
      <c r="A19" s="127"/>
      <c r="B19" s="61" t="s">
        <v>302</v>
      </c>
      <c r="C19" s="237">
        <v>0</v>
      </c>
      <c r="D19" s="237"/>
      <c r="E19" s="65"/>
      <c r="F19" s="73"/>
      <c r="G19" s="64"/>
      <c r="H19" s="64"/>
      <c r="I19" s="65"/>
      <c r="J19" s="65"/>
      <c r="K19" s="73"/>
      <c r="L19" s="64"/>
      <c r="M19" s="64"/>
      <c r="N19" s="65"/>
      <c r="O19" s="65"/>
    </row>
    <row r="20" spans="1:15" ht="15">
      <c r="A20" s="127"/>
      <c r="B20" s="66" t="s">
        <v>303</v>
      </c>
      <c r="C20" s="227">
        <v>0</v>
      </c>
      <c r="D20" s="227"/>
      <c r="E20" s="57"/>
      <c r="F20" s="69"/>
      <c r="G20" s="56"/>
      <c r="H20" s="56"/>
      <c r="I20" s="57"/>
      <c r="J20" s="57"/>
      <c r="K20" s="69"/>
      <c r="L20" s="56"/>
      <c r="M20" s="56"/>
      <c r="N20" s="57"/>
      <c r="O20" s="57"/>
    </row>
    <row r="21" spans="1:15" ht="14.25">
      <c r="A21" s="134"/>
      <c r="B21" s="61" t="s">
        <v>304</v>
      </c>
      <c r="C21" s="228">
        <v>0</v>
      </c>
      <c r="D21" s="228"/>
      <c r="E21" s="61"/>
      <c r="F21" s="74"/>
      <c r="G21" s="75"/>
      <c r="H21" s="75"/>
      <c r="I21" s="61"/>
      <c r="J21" s="61"/>
      <c r="K21" s="74"/>
      <c r="L21" s="75"/>
      <c r="M21" s="75"/>
      <c r="N21" s="61"/>
      <c r="O21" s="61"/>
    </row>
    <row r="22" spans="1:15" ht="15">
      <c r="A22" s="127"/>
      <c r="B22" s="229" t="s">
        <v>305</v>
      </c>
      <c r="C22" s="229"/>
      <c r="D22" s="39">
        <f>C17</f>
        <v>6500</v>
      </c>
      <c r="E22" s="57"/>
      <c r="F22" s="69"/>
      <c r="G22" s="56"/>
      <c r="H22" s="56"/>
      <c r="I22" s="57"/>
      <c r="J22" s="57"/>
      <c r="K22" s="69"/>
      <c r="L22" s="56"/>
      <c r="M22" s="56"/>
      <c r="N22" s="57"/>
      <c r="O22" s="57"/>
    </row>
  </sheetData>
  <sheetProtection sheet="1"/>
  <mergeCells count="28">
    <mergeCell ref="B1:O1"/>
    <mergeCell ref="F2:I2"/>
    <mergeCell ref="C4:E4"/>
    <mergeCell ref="G4:H4"/>
    <mergeCell ref="I4:L4"/>
    <mergeCell ref="N4:O4"/>
    <mergeCell ref="N11:O11"/>
    <mergeCell ref="K12:L12"/>
    <mergeCell ref="C14:D14"/>
    <mergeCell ref="G7:H7"/>
    <mergeCell ref="I7:J7"/>
    <mergeCell ref="C9:E9"/>
    <mergeCell ref="G9:H9"/>
    <mergeCell ref="I9:K9"/>
    <mergeCell ref="N9:O9"/>
    <mergeCell ref="K13:L13"/>
    <mergeCell ref="I17:J17"/>
    <mergeCell ref="C18:D18"/>
    <mergeCell ref="C19:D19"/>
    <mergeCell ref="E11:F11"/>
    <mergeCell ref="G11:H11"/>
    <mergeCell ref="J11:K11"/>
    <mergeCell ref="C20:D20"/>
    <mergeCell ref="C21:D21"/>
    <mergeCell ref="B22:C22"/>
    <mergeCell ref="C15:D15"/>
    <mergeCell ref="C16:D16"/>
    <mergeCell ref="C17:D1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 TYAGI &amp; ASSOCIATES</dc:creator>
  <cp:keywords>www.tyagiSK.com</cp:keywords>
  <dc:description/>
  <cp:lastModifiedBy>admin</cp:lastModifiedBy>
  <cp:lastPrinted>2021-03-03T05:55:31Z</cp:lastPrinted>
  <dcterms:created xsi:type="dcterms:W3CDTF">2011-07-08T19:32:14Z</dcterms:created>
  <dcterms:modified xsi:type="dcterms:W3CDTF">2021-03-03T05:55:59Z</dcterms:modified>
  <cp:category/>
  <cp:version/>
  <cp:contentType/>
  <cp:contentStatus/>
</cp:coreProperties>
</file>